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455" windowWidth="18195" windowHeight="9480"/>
  </bookViews>
  <sheets>
    <sheet name="ГП соц. поддержка (КБ+ФС)" sheetId="5" r:id="rId1"/>
  </sheets>
  <definedNames>
    <definedName name="_xlnm._FilterDatabase" localSheetId="0" hidden="1">'ГП соц. поддержка (КБ+ФС)'!$A$5:$K$144</definedName>
    <definedName name="_xlnm.Print_Titles" localSheetId="0">'ГП соц. поддержка (КБ+ФС)'!$6:$6</definedName>
    <definedName name="_xlnm.Print_Area" localSheetId="0">'ГП соц. поддержка (КБ+ФС)'!$A$1:$K$146</definedName>
  </definedNames>
  <calcPr calcId="145621"/>
</workbook>
</file>

<file path=xl/calcChain.xml><?xml version="1.0" encoding="utf-8"?>
<calcChain xmlns="http://schemas.openxmlformats.org/spreadsheetml/2006/main">
  <c r="G144" i="5" l="1"/>
  <c r="F144" i="5"/>
  <c r="E144" i="5"/>
  <c r="G143" i="5"/>
  <c r="F143" i="5"/>
  <c r="E143" i="5"/>
  <c r="C143" i="5"/>
  <c r="C140" i="5" s="1"/>
  <c r="C138" i="5" s="1"/>
  <c r="D142" i="5"/>
  <c r="D140" i="5" s="1"/>
  <c r="D138" i="5" s="1"/>
  <c r="G135" i="5"/>
  <c r="G131" i="5" s="1"/>
  <c r="F135" i="5"/>
  <c r="E135" i="5"/>
  <c r="D135" i="5"/>
  <c r="C135" i="5"/>
  <c r="G132" i="5"/>
  <c r="F132" i="5"/>
  <c r="F131" i="5" s="1"/>
  <c r="E132" i="5"/>
  <c r="D132" i="5"/>
  <c r="C132" i="5"/>
  <c r="C131" i="5"/>
  <c r="G129" i="5"/>
  <c r="F129" i="5"/>
  <c r="E129" i="5"/>
  <c r="E126" i="5"/>
  <c r="E124" i="5" s="1"/>
  <c r="G124" i="5"/>
  <c r="F124" i="5"/>
  <c r="C124" i="5"/>
  <c r="F114" i="5"/>
  <c r="E114" i="5"/>
  <c r="D114" i="5"/>
  <c r="G89" i="5"/>
  <c r="F89" i="5"/>
  <c r="E89" i="5"/>
  <c r="D89" i="5"/>
  <c r="C89" i="5"/>
  <c r="G81" i="5"/>
  <c r="F81" i="5"/>
  <c r="E81" i="5"/>
  <c r="D81" i="5"/>
  <c r="C81" i="5"/>
  <c r="G77" i="5"/>
  <c r="F77" i="5"/>
  <c r="E77" i="5"/>
  <c r="D77" i="5"/>
  <c r="C77" i="5"/>
  <c r="G75" i="5"/>
  <c r="F75" i="5"/>
  <c r="E75" i="5"/>
  <c r="D75" i="5"/>
  <c r="C75" i="5"/>
  <c r="G71" i="5"/>
  <c r="F71" i="5"/>
  <c r="E71" i="5"/>
  <c r="D71" i="5"/>
  <c r="C71" i="5"/>
  <c r="G69" i="5"/>
  <c r="G67" i="5" s="1"/>
  <c r="G66" i="5" s="1"/>
  <c r="F69" i="5"/>
  <c r="E69" i="5"/>
  <c r="E67" i="5" s="1"/>
  <c r="F67" i="5"/>
  <c r="D67" i="5"/>
  <c r="C67" i="5"/>
  <c r="F64" i="5"/>
  <c r="E64" i="5"/>
  <c r="D64" i="5"/>
  <c r="G62" i="5"/>
  <c r="F62" i="5"/>
  <c r="E62" i="5"/>
  <c r="D62" i="5"/>
  <c r="G59" i="5"/>
  <c r="G56" i="5" s="1"/>
  <c r="F59" i="5"/>
  <c r="F56" i="5" s="1"/>
  <c r="E59" i="5"/>
  <c r="E56" i="5" s="1"/>
  <c r="D56" i="5"/>
  <c r="C56" i="5"/>
  <c r="E55" i="5"/>
  <c r="C54" i="5"/>
  <c r="G52" i="5"/>
  <c r="F52" i="5"/>
  <c r="E52" i="5"/>
  <c r="D52" i="5"/>
  <c r="C52" i="5"/>
  <c r="G51" i="5"/>
  <c r="F51" i="5"/>
  <c r="E51" i="5"/>
  <c r="C51" i="5"/>
  <c r="C36" i="5" s="1"/>
  <c r="G46" i="5"/>
  <c r="F46" i="5"/>
  <c r="E46" i="5"/>
  <c r="D46" i="5"/>
  <c r="D36" i="5" s="1"/>
  <c r="F43" i="5"/>
  <c r="E43" i="5"/>
  <c r="G42" i="5"/>
  <c r="F42" i="5"/>
  <c r="E42" i="5"/>
  <c r="G40" i="5"/>
  <c r="G36" i="5" s="1"/>
  <c r="F40" i="5"/>
  <c r="E40" i="5"/>
  <c r="C29" i="5"/>
  <c r="C27" i="5" s="1"/>
  <c r="G27" i="5"/>
  <c r="F27" i="5"/>
  <c r="E27" i="5"/>
  <c r="D27" i="5"/>
  <c r="G23" i="5"/>
  <c r="F23" i="5"/>
  <c r="E23" i="5"/>
  <c r="D22" i="5"/>
  <c r="D13" i="5" s="1"/>
  <c r="G18" i="5"/>
  <c r="G13" i="5" s="1"/>
  <c r="F18" i="5"/>
  <c r="F13" i="5" s="1"/>
  <c r="E18" i="5"/>
  <c r="E13" i="5" s="1"/>
  <c r="C13" i="5"/>
  <c r="C66" i="5" l="1"/>
  <c r="E131" i="5"/>
  <c r="D131" i="5"/>
  <c r="D10" i="5"/>
  <c r="F36" i="5"/>
  <c r="G140" i="5"/>
  <c r="G138" i="5" s="1"/>
  <c r="F10" i="5"/>
  <c r="D66" i="5"/>
  <c r="G10" i="5"/>
  <c r="F66" i="5"/>
  <c r="C10" i="5"/>
  <c r="C7" i="5" s="1"/>
  <c r="E36" i="5"/>
  <c r="E10" i="5" s="1"/>
  <c r="E140" i="5"/>
  <c r="E138" i="5" s="1"/>
  <c r="F140" i="5"/>
  <c r="F138" i="5" s="1"/>
  <c r="E66" i="5"/>
  <c r="E7" i="5" l="1"/>
  <c r="D7" i="5"/>
  <c r="F7" i="5"/>
  <c r="G7" i="5"/>
</calcChain>
</file>

<file path=xl/comments1.xml><?xml version="1.0" encoding="utf-8"?>
<comments xmlns="http://schemas.openxmlformats.org/spreadsheetml/2006/main">
  <authors>
    <author>Сухарева Лариса Юрьевна</author>
  </authors>
  <commentList>
    <comment ref="D2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
</t>
        </r>
      </text>
    </comment>
    <comment ref="E2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
</t>
        </r>
      </text>
    </comment>
    <comment ref="D2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
</t>
        </r>
      </text>
    </comment>
    <comment ref="E3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уточн. 17.09.2019
</t>
        </r>
      </text>
    </comment>
    <comment ref="E40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0310300110</t>
        </r>
      </text>
    </comment>
    <comment ref="F40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0310300110</t>
        </r>
      </text>
    </comment>
    <comment ref="G40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0310300110</t>
        </r>
      </text>
    </comment>
    <comment ref="E46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 в соотв. согл. От 27.08.2019 № П-073-09-2020-028
</t>
        </r>
      </text>
    </comment>
    <comment ref="E48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уточн. 20.09.2019</t>
        </r>
      </text>
    </comment>
    <comment ref="E4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</t>
        </r>
      </text>
    </comment>
    <comment ref="E50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</t>
        </r>
      </text>
    </comment>
    <comment ref="E5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031032С100</t>
        </r>
      </text>
    </comment>
    <comment ref="F5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031032С100</t>
        </r>
      </text>
    </comment>
    <comment ref="G5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031032С100</t>
        </r>
      </text>
    </comment>
    <comment ref="E5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031052С150
</t>
        </r>
      </text>
    </comment>
    <comment ref="F5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031052С150
</t>
        </r>
      </text>
    </comment>
    <comment ref="G59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031052С150
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031052С160
</t>
        </r>
      </text>
    </comment>
    <comment ref="E6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+ ФС</t>
        </r>
      </text>
    </comment>
    <comment ref="E6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ФС 459-ФЗ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Уточн. расчет с инд. 4% (16.09.2019)</t>
        </r>
      </text>
    </comment>
    <comment ref="F108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Уточн. расчет с инд. 4% (16.09.2019)</t>
        </r>
      </text>
    </comment>
    <comment ref="G108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Уточн. расчет с инд. 4% (16.09.2019)</t>
        </r>
      </text>
    </comment>
    <comment ref="F11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откл. МФ 
23,7</t>
        </r>
      </text>
    </comment>
    <comment ref="G115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откл. 23,6</t>
        </r>
      </text>
    </comment>
    <comment ref="E133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033012С310
</t>
        </r>
      </text>
    </comment>
    <comment ref="E136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033022С320
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034012С330
</t>
        </r>
      </text>
    </comment>
    <comment ref="F14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034012С330
</t>
        </r>
      </text>
    </comment>
    <comment ref="G144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034012С330
</t>
        </r>
      </text>
    </comment>
  </commentList>
</comments>
</file>

<file path=xl/sharedStrings.xml><?xml version="1.0" encoding="utf-8"?>
<sst xmlns="http://schemas.openxmlformats.org/spreadsheetml/2006/main" count="346" uniqueCount="262">
  <si>
    <t>№ п/п</t>
  </si>
  <si>
    <t>Наименование Государственной программы, подпрограммы, основного мероприятий</t>
  </si>
  <si>
    <t>Расходы, тыс. руб.(проект)</t>
  </si>
  <si>
    <t>2017 год                             (34-ПК)</t>
  </si>
  <si>
    <t>2020 год</t>
  </si>
  <si>
    <t>Государственная программа «Социальная поддержка жителей Пермского края»</t>
  </si>
  <si>
    <t>Подпрограмма  «Социальная поддержка семей с детьми. Профилактика социального сиротства и защита прав детей-сирот»</t>
  </si>
  <si>
    <t>1.1</t>
  </si>
  <si>
    <t>Основное мероприятие 1.1 «Государственная социальная поддержка семей и детей»</t>
  </si>
  <si>
    <t>Выплата компенсации части родительской платы за обучение детей из малоимущих многодетных семей в государственных (муниципальных) учреждениях (организациях) – музыкальных школах, художественных школах, школах искусств и спортивных школах</t>
  </si>
  <si>
    <t xml:space="preserve">Доля семей с детьми, охваченных мерами социальной поддержки и помощи, от числа обратившихся и имеющих право, %
</t>
  </si>
  <si>
    <t>Предоставление ежемесячных денежных выплат многодетным малоимущим семьям</t>
  </si>
  <si>
    <t>Предоставление ежемесячного пособия на ребенка семьям, имеющим детей</t>
  </si>
  <si>
    <t>Предоставление единовременного социального пособия беременным женщинам и кормящим матерям из малоимущих семей, а также при многоплодном рождении</t>
  </si>
  <si>
    <t>Предоставление единовременной денежной выплаты при рождении первого ребенка</t>
  </si>
  <si>
    <t>Количество молодых семей, улучшивших жилищные условия, семей</t>
  </si>
  <si>
    <t>Обеспечение жильем молодых семей</t>
  </si>
  <si>
    <t>1.2</t>
  </si>
  <si>
    <t>Основное мероприятие 1.2 «Создание среды, дружественной к детям, благоприятной для развития семьи и семейных отношений»</t>
  </si>
  <si>
    <t>Организация и проведение мероприятий с семьями и детьми, создание среды, дружественной к детям</t>
  </si>
  <si>
    <t>Предоставление единовременного денежного вознаграждения гражданам, награжденным почетным знаком Пермского края "За достойное воспитание детей"</t>
  </si>
  <si>
    <t>Количество семей в социально опасном положении, семей</t>
  </si>
  <si>
    <t xml:space="preserve">Образование комиссий по делам несовершеннолетних и защите их прав и организация их деятельности
</t>
  </si>
  <si>
    <t>Обеспечение деятельности (оказание услуг, выполнение работ) государственных учреждений (организаций)</t>
  </si>
  <si>
    <t>1.3</t>
  </si>
  <si>
    <t>Основное мероприятие 1.3 «Поддержка детей, нуждающихся в особой заботе государства»</t>
  </si>
  <si>
    <t>Единовременные денежные пособия гражданам, усыновившим ребенка (детей) из числа детей-сирот и детей, оставшихся без попечения родителей</t>
  </si>
  <si>
    <t xml:space="preserve"> Меры по социальной поддержке детей-сирот и детей, оставшихся без попечения родителей</t>
  </si>
  <si>
    <t>Дополнительные меры по социальной поддержке детей-сирот и детей, оставшихся без попечения родителей</t>
  </si>
  <si>
    <t>Предоставление мер социальной поддержки по постинтернатному сопровождению</t>
  </si>
  <si>
    <t xml:space="preserve"> Строительство и приобретение жилых помещений для формирования специализированного жилищного фонда Пермского края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</si>
  <si>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 специализированных жилых помещений</t>
  </si>
  <si>
    <t xml:space="preserve">Содержание жилых помещений специализированного жилищного фонда для детей-сирот, детей, оставшихся без попечения родителей, лицам из их числа
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</si>
  <si>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</si>
  <si>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Мероприятия с детьми, нуждающимися в особой заботе государства, и специалистами, работающими с такими детьми </t>
  </si>
  <si>
    <t>Удельный вес семей с детьми-инвалидами, получивших социально-психологическую помощь, в том числе в форме обучения и сопровождения, от общего числа семей, воспитывающих детей-инвалидов, %</t>
  </si>
  <si>
    <t>1.4</t>
  </si>
  <si>
    <t>Основное мероприятие 1.4 «Создание условий для удовлетворения потребности детей и родителей в качественном и доступном отдыхе и оздоровлении, участии в общественной жизни»</t>
  </si>
  <si>
    <t>Количество детей, привлеченных к работе в СМИ, чел.</t>
  </si>
  <si>
    <t>Доля детей от 7 до 18 лет охваченных различными формами отдыха и оздоровления детей, %</t>
  </si>
  <si>
    <t xml:space="preserve"> Мероприятия по организации оздоровления и отдыха детей</t>
  </si>
  <si>
    <t>1.5</t>
  </si>
  <si>
    <t>Основное мероприятие 1.5 «Профилактика жестокого обращения с детьми и реабилитация несовершеннолетних, находящихся в конфликте с законом и пострадавших от тяжких и особо тяжких преступлений»</t>
  </si>
  <si>
    <t>Социализация и реабилитация несовершеннолетних, находящихся в конфликте с законом, профилактика школьного насилия, повторной преступности среди несовершеннолетних</t>
  </si>
  <si>
    <t>Количество детей и подростков – участников работы школьных служб примирения, чел.</t>
  </si>
  <si>
    <t>Количество детей, подвергшихся насилию, в том числе сексуального характера и прошедших психологическую реабилитацию, чел.</t>
  </si>
  <si>
    <t>Профилактика насилия и жестокого обращения с детьми</t>
  </si>
  <si>
    <t>Подпрограмма   «Предоставление мер социальной помощи и поддержки, социального обслуживания отдельных категорий граждан Пермского края»</t>
  </si>
  <si>
    <t>2.1</t>
  </si>
  <si>
    <t>Основное мероприятие 2.1«Меры социальной поддержки специалистам, работающим и проживающим в сельской местности и поселках городского типа (рабочих поселках), по оплате жилого помещения и коммунальных услуг»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</si>
  <si>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</si>
  <si>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Доля педагогических работников, работающих и проживающих в сельской местности и поселках городского типа (рабочих поселках), получивших меры социальной поддержки по оплате жилого помещения и коммунальных услуг от обратившихся и имеющих право, %</t>
  </si>
  <si>
    <t>Предоставление мер социальной поддержки отдельным категориям граждан, работающим в государственных и муниципальных организациях Пермского края и проживающим в сельской местности и поселках городского типа (рабочих поселках), по оплате жилого помещения и коммунальных услуг</t>
  </si>
  <si>
    <t>Доля  отдельных категорий граждан, работающих и проживающих в сельской местности и поселках городского типа (рабочих поселках), получивших меры социальной поддержки по оплате жилого помещения и коммунальных услуг от обратившихся и имеющих право, %</t>
  </si>
  <si>
    <t>2.2</t>
  </si>
  <si>
    <t>Основное мероприятие 2.2 «Меры социальной поддержки ветеранов труда»</t>
  </si>
  <si>
    <t>Ежемесячные денежные выплаты ветеранам труда</t>
  </si>
  <si>
    <t>Доля ветеранов труда, получивших ежемесячную денежную выплату от обратившихся и имеющих право, %</t>
  </si>
  <si>
    <t xml:space="preserve">Доля ветеранов труда, получивших компенсацию на оплату жилого помещения и коммунальных услуг от обратившихся и имеющих право, %
</t>
  </si>
  <si>
    <t>2.3</t>
  </si>
  <si>
    <t>Основное мероприятие 2.3 «Меры социальной поддержки тружеников тыла»</t>
  </si>
  <si>
    <t xml:space="preserve">Ежемесячные денежные выплаты лицам, проработавшим в тылу 
в период Великой Отечественной войны 1941-1945 годов
</t>
  </si>
  <si>
    <t xml:space="preserve">Доля тружеников тыла, получивших ежемесячную денежную выплату от обратившихся и имеющих право, %
</t>
  </si>
  <si>
    <t>2.4</t>
  </si>
  <si>
    <t>Основное мероприятие 2.4. «Меры социальной поддержки пенсионеров, имеющих большой страховой стаж»</t>
  </si>
  <si>
    <t>Ежемесячные денежные выплаты пенсионерам, имеющим большой страховой стаж</t>
  </si>
  <si>
    <t>Численность пенсионеров, имеющий большой страховой стаж, получивших ежемесячную денежную выплату, чел.</t>
  </si>
  <si>
    <t>Доля пенсионеров, имеющих большой страховой стаж, получивших ежемесячную денежную компенсацию на оплату жилого помещения и коммунальных услуг от обратившихся и имеющих право, %</t>
  </si>
  <si>
    <t>2.5</t>
  </si>
  <si>
    <t>Основное мероприятие 2.5. «Меры социальной поддержки реабилитированных лиц и лиц, признанных пострадавшими от политических репрессий»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</si>
  <si>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</si>
  <si>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Ежемесячные денежные выплаты реабилитированным лицам и лицам, признанным пострадавшими от политических репрессий</t>
  </si>
  <si>
    <t>Доля  реабилитированных лиц и лиц, признанных пострадавшими от политических репрессий, получивших ежемесячные денежные выплаты от обратившихся и имеющих право, %</t>
  </si>
  <si>
    <t>Доля реабилитированных лиц и лиц, признанных пострадавшими от политических репрессий, получивших меры социальной поддержки по оплате жилого помещения, коммунальных услуг от обратившихся и имеющих право, %</t>
  </si>
  <si>
    <t>Компенсация расходов по проезду 1 раз в год реабилитированным лицам, возмещение затрат 
на погребение в случае смерти реабилитированных лиц</t>
  </si>
  <si>
    <t>Численность реабилитированных лиц, получивших компенсацию расходов по проезду 1 раз в год, численность лиц, получивших возмещение затрат на погребение в случае смерти реабилитированных лиц, чел.</t>
  </si>
  <si>
    <t>2.6</t>
  </si>
  <si>
    <t>Основное мероприятие 2.6. «Меры социальной помощи и поддержки отдельных категорий населения Пермского края»</t>
  </si>
  <si>
    <t>Предоставление субъектам естественных монополий, осуществляющим перевозки пассажиров железнодорожным транспортом общего пользования в пригородном сообщении на территории Пермского края, компенсации недополученных доходов, возникших в результате предоставления льготы по тарифам на проезд обучающихся и воспитанников государственных и муниципальных общеобразовательных организаций, учащихся очной формы обучения государственных профессиональных организаций, студентов государственных образовательных организаций высшего образования, зарегистрированных на территории Пермского края, железнодорожным транспортом общего пользования в пригородном сообщении при оплате проезда на территории Пермского края</t>
  </si>
  <si>
    <t>Предоставление гражданам субсидий на оплату жилого помещения и коммунальных услуг</t>
  </si>
  <si>
    <t>Доля семей, получивших субсидии на оплату жилого помещения и коммунальных услуг  от обратившихся и имеющих право, %</t>
  </si>
  <si>
    <t>Предоставление государственной социальной помощи</t>
  </si>
  <si>
    <t>Доля малоимущих семей, получивших государственную социальную помощь в форме социального пособия и на основании социального контракта, от обратившихся и признанных нуждающимися, %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</si>
  <si>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</si>
  <si>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</si>
  <si>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Доля граждан, имеющих право на получение жилищных субсидий в связи с переселением из районов Крайнего Севера и приравненных к ним местностей и поставленных на учет, от обратившихся, %</t>
  </si>
  <si>
    <t>Возмещение хозяйствующим субъектам недополученных доходов от перевозки отдельных категорий граждан с использованием социальных проездных документов</t>
  </si>
  <si>
    <t>Доля хозяйствующих субъектов, осуществляющих перевозку отдельных категорий граждан с использованием социальных проездных документов, получивших возмещение недополученных доходов от перевозки на территории Пермского края,
отдельных категорий граждан с использованием социальных проездных документов в полном объеме, от общего количества хозяйствующих субъектов, имеющих недополученные доходы от перевозки отдельных категорий граждан с использованием социальных проездных документов, подавших соответствующую заявку в установленные сроки, %</t>
  </si>
  <si>
    <t xml:space="preserve">Доля граждан старшего поколения, охваченных мерами социальной помощи и поддержки, из числа нуждающихся и имеющих право, %
</t>
  </si>
  <si>
    <t xml:space="preserve">Доля отдельных категорий граждан и пенсионеров, получивших регулярные выплаты из средств федерального бюджета, от обратившихся и имеющих право, %
</t>
  </si>
  <si>
    <t xml:space="preserve">Доля отдельных категорий граждан, получивших меры социальной поддержки по оплате жилищно-коммунальных услуг, от обратившихся и имеющих право в соответствии с федеральным законодательством, %
</t>
  </si>
  <si>
    <t>Возмещение стоимости гарантированного перечня услуг по погребению и социальное пособие на погребение</t>
  </si>
  <si>
    <t>Доля граждан и (или) юридических лиц, которым возмещена стоимость гарантированного перечня услуг по погребению и выплачено социальное пособие на погребение, от обратившихся и имеющих право, %</t>
  </si>
  <si>
    <t>Реализация Закона Пермского края "О мерах социальной поддержки детей защитников Отечества, погибших в годы Великой Отечественной войны"</t>
  </si>
  <si>
    <t>Доля отдельных категорий граждан и пенсионеров, получивших регулярные выплаты из бюджета Пермского края от обратившихся и имеющих право, %</t>
  </si>
  <si>
    <t>Дополнительные меры социальной поддержки отдельным категориям пенсионеров, которым присуждены ученые степени доктора наук</t>
  </si>
  <si>
    <t>Пенсии за выслугу лет лицам, замещавшим государственные должности Пермского края, государственным служащим Пермского края</t>
  </si>
  <si>
    <t>Персональные ежемесячные денежные выплаты из средств бюджета Пермского края лицам, имеющим заслуги перед Российской Федерацией, Пермской областью, Коми-Пермяцким автономным округом, Пермским краем</t>
  </si>
  <si>
    <t>Ежемесячная денежная выплата отдельным категориям пенсионеров за счет средств бюджета Пермского края</t>
  </si>
  <si>
    <t>Ежемесячные денежные выплаты по старости и ежемесячные денежные выплаты по инвалидности из средств бюджета Пермского края бывшим руководителям сельскохозяйственных организаций</t>
  </si>
  <si>
    <t>Ежегодные денежные выплаты ветеранам труда Пермского края</t>
  </si>
  <si>
    <t>Ежегодные денежные выплаты почетным гражданам Пермского края</t>
  </si>
  <si>
    <t>Компенсация отдельным категориям граждан оплаты взноса на капитальный ремонт общего имущества в многоквартирном доме</t>
  </si>
  <si>
    <t>Доля граждан пожилого возраста, получивших компенсацию оплаты взноса на капитальный ремонт общего имущества в многоквартирном доме от обратившихся и имеющих право, %</t>
  </si>
  <si>
    <t>2.7</t>
  </si>
  <si>
    <t>Основное мероприятие 2.7. «Повышение эффективности, качества и доступности услуг в сфере социального обслуживания населения Пермского края»</t>
  </si>
  <si>
    <t>Предоставление прочих государственных услуг в сфере социального обслуживания</t>
  </si>
  <si>
    <t>Количество организаций и индивидуальных предпринимателей, предоставляющих социальные услуги в рамках государственного заказа, ед</t>
  </si>
  <si>
    <t>Строительство (реконструкция) объектов общественной инфраструктуры регионального значения, приобретение объектов недвижимого имущества в государственную собственность</t>
  </si>
  <si>
    <t>Доля зданий стационарных учреждений социального обслуживания, требующих реконструкции, зданий, находящихся в аварийном состоянии, ветхих зданий от общего количества зданий стационарных учреждений социального обслуживания граждан, %</t>
  </si>
  <si>
    <t>Кадровое, научно-методическое и информационное сопровождение мероприятий, направленных на повышение качества жизни пожилых людей</t>
  </si>
  <si>
    <t>Оказание адресной социальной помощи и обучение компьютерной грамотности неработающих пенсионеров  в соответствии с Социальной программой</t>
  </si>
  <si>
    <t>3</t>
  </si>
  <si>
    <t>Подпрограмма  «Доступная среда. Реабилитация и создание условий для социальной интеграции инвалидов Пермского края»</t>
  </si>
  <si>
    <t>3.1</t>
  </si>
  <si>
    <t>Основное мероприятие 3.1 «Обеспечение доступности приоритетных объектов и услуг в приоритетных сферах жизнедеятельности инвалидов и других маломобильных групп населения»</t>
  </si>
  <si>
    <t>Повышение уровня доступности приоритетных объектов и услуг в приоритетных сферах жизнедеятельности инвалидов</t>
  </si>
  <si>
    <t>3.2</t>
  </si>
  <si>
    <t>Основное мероприятие 3.2 «Совершенствование механизма предоставления услуг в сфере реабилитации и социальной интеграции инвалидов Пермского края»</t>
  </si>
  <si>
    <t>Доля инвалидов, получивших положительные результаты реабилитации, от числа прошедших реабилитацию, %</t>
  </si>
  <si>
    <t>Повышение доступности и качества реабилитационных услуг (развитие системы реабилитации и интеграции инвалидов) в Пермском крае</t>
  </si>
  <si>
    <t>4</t>
  </si>
  <si>
    <t>Подпрограмма  «Повышение эффективности предоставления социальной помощи и поддержки»</t>
  </si>
  <si>
    <t>4.1</t>
  </si>
  <si>
    <t>Основное мероприятие 4.1 «Обеспечение реализации государственной программы»</t>
  </si>
  <si>
    <t>Доля охваченных персонифицированным учетом граждан, получивших меры социальной помощи и поддержки, %</t>
  </si>
  <si>
    <t>Содержание государственных органов Пермского края (в том числе органов государственной власти Пермского края)</t>
  </si>
  <si>
    <t>Обеспечение предоставления гарантий социальной защиты отдельных категорий граждан</t>
  </si>
  <si>
    <t>Обеспечение деятельности (оказание услуг, выполнение работ) государственных учреждений (организаций</t>
  </si>
  <si>
    <t>Развитие и укрепление материально-технической базы учреждений социальной сферы</t>
  </si>
  <si>
    <t>Доля детей, находящихся в социально опасном положении, прошедших реабилитацию и оставшихся в кровных семьях, %</t>
  </si>
  <si>
    <t>Доля детей воспитывающихся в семьях, %</t>
  </si>
  <si>
    <t>Доля детей-сирот и детей, оставшихся без попечения родителей, от общей численности детского населения, %</t>
  </si>
  <si>
    <t xml:space="preserve">Доля детей в возрасте от 7 до 18 лет оздоровленных в организациях отдыха и  оздоровления, %
</t>
  </si>
  <si>
    <t>Доля многодетных семей, обеспеченных земельными участками в собственность бесплатно, от числа многодетных семей, поставленных на учет, %</t>
  </si>
  <si>
    <t>Количество вновь выявленных детей-сирот и детей, оставшихся без попечения родителей, чел.</t>
  </si>
  <si>
    <t>Количество семей, имеющих детей с неизлечимыми и угрожающими жизни заболеваниями, получивших помощь на дому, семей</t>
  </si>
  <si>
    <t xml:space="preserve">Доля нуждающихся в социальной помощи и поддержке от общей численности жителей Пермского края, %
</t>
  </si>
  <si>
    <t>Предоставление ежемесячной денежной компенсации на оплату коммунальных услуг многодетным малоимущим семьям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</si>
  <si>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ветеранам труда</t>
  </si>
  <si>
    <t>Предоставление ежемесячной денежной компенсации, дополнительной ежемесячной денежной компенсациина оплату жилого помещения, коммунальных услуг пенсионерам, имеющим большой страховой стаж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</si>
  <si>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реабилитированным лицам и лицам, признанным пострадавшими от политических репрессий</t>
  </si>
  <si>
    <t>2021 год</t>
  </si>
  <si>
    <t>Проведение ежегодного конкурса "Лучшая многодетная семья года"</t>
  </si>
  <si>
    <t>Компенсация отдельным категориям граждан оплаты взноса на капитальный ремонт общего имущества в многоквартирном доме (расходы не софинансируемые из федерального бюджета)</t>
  </si>
  <si>
    <t>Реализация мероприятий подпрограммы "Обеспечение жильем молодых семей" федеральной целевой программы "Обеспечение доступным и комфортным жильем и коммунальными услугами граждан РФ"</t>
  </si>
  <si>
    <t>Финансовая поддержка нуждающихся семей, в случае рождения в 2019 году третьего ребенка или последующих детей" (расходы не софинансируемые из федерального бюджета)</t>
  </si>
  <si>
    <t>2019 год (303-ПК)</t>
  </si>
  <si>
    <t>Поддержка ресурсного центра в сфере оздоровления детей</t>
  </si>
  <si>
    <t>Основное мероприятие 1.P1 "Федеральный проект "Финансовая поддержка семей при рождении детей"</t>
  </si>
  <si>
    <t>Мероприятие 1.P1.1 "Субсидии на ежемесячную денежную выплату, назначаемую в случае рождения третьего ребенка или последующих детей до достижения ребенком возраста трех лет"</t>
  </si>
  <si>
    <t>2022 год</t>
  </si>
  <si>
    <t>1.6</t>
  </si>
  <si>
    <t>Количество жилых помещений, построенных (приобретенных) и включенных в специализированный жилищный фонд для обеспечения жильем детей-сирот и детей, оставшихся без попечения родителей, лиц из числа детей-сирот и детей, оставшихся без попечения родителей
, шт.</t>
  </si>
  <si>
    <t xml:space="preserve">Численность детей-сирот и детей, оставшихся без попечения родителей, лиц из числа детей-сирот и детей, оставшихся без попечения родителей, у которых возникло и не реализовано право на обеспечение жилыми помещениями специализированного жилищного фонда, чел.
</t>
  </si>
  <si>
    <t xml:space="preserve">Доля инвалидов, прошедших реабилитацию и (или) абилитацию, в общей численности инвалидов, имеющих такие рекомендации в индивидуальной программе реабилитации или абилитации, %
</t>
  </si>
  <si>
    <t xml:space="preserve">Количество доступных для инвалидов и других маломобильных групп населения приоритетных объектов социальной инфраструктуры, шт.
</t>
  </si>
  <si>
    <t>Численность семей которые в отчетном году получат ежемесячную выплату в связи с рождением (усыновлением) первого ребенка», семей</t>
  </si>
  <si>
    <t>Число семей с тремя и более детьми, которые в отчетном году получат ежемесячную денежную выплату в случае рождения третьего ребенка или последующих детей до достижения ребенком возраста 3 лет, семей</t>
  </si>
  <si>
    <t>4580</t>
  </si>
  <si>
    <t>4051</t>
  </si>
  <si>
    <t>3724</t>
  </si>
  <si>
    <t>830</t>
  </si>
  <si>
    <t>860</t>
  </si>
  <si>
    <t>868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</si>
  <si>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</si>
  <si>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Единовременное пособие беременной жене военнослужащего, проходящего военную службу по призыву, и ежемесячное пособие на ребенка военнослужащего, проходящего военную службу по призыву</t>
  </si>
  <si>
    <t>Проведение в Пермском крае акции "Подарок новорожденному"</t>
  </si>
  <si>
    <t>Конкурс комиссий по делам несовершеннолетних и защите их прав по достижению наиболее результативных значений показателей эффективности их деятельности</t>
  </si>
  <si>
    <t>Выплата единовременного пособия при всех формах устройства детей, лишенных родительского попечения, в семью</t>
  </si>
  <si>
    <t>Перевозка между субъектами Российской Федерации, а также в пределах территорий государств - участников СНГ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</si>
  <si>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Уровень повторной преступности среди несовершеннолетних, %</t>
  </si>
  <si>
    <t>Ежемесячная выплата в связи с рождением (усыновлением) первого ребенка</t>
  </si>
  <si>
    <t>Обеспечение жильем отдельных категорий граждан, установленных Федеральным законом от 12 января 1995 г. № 5-ФЗ «О ветеранах«, в соответствии с Указом Президента Российской Федерации от 7 мая 2008 г. № 714 «Об обеспечении жильем ветеранов Великой Отечественной войны 1941 - 1945 годов</t>
  </si>
  <si>
    <t>Обеспечение жильем отдельных категорий граждан, установленных Федеральным законом от 12 января 1995 г. № 5-ФЗ «О ветеранах"</t>
  </si>
  <si>
    <t>Обеспечение жильем отдельных категорий граждан, установленных федеральным законам от 24 ноября 1995 года № 181-ФЗ «О социальной защите инвалидов в Российской Федерации</t>
  </si>
  <si>
    <t>Предоставление отдельных мер социальной поддержки граждан, подвергшихся воздействию радиации</t>
  </si>
  <si>
    <t>Осуществление ежегодной денежной выплаты лицам, награжденным нагрудным знаком «Почетный донор России</t>
  </si>
  <si>
    <t>Государственное единовременное пособие и ежемесячная денежная компенсация гражданам при возникновении поствакцинальных осложнений</t>
  </si>
  <si>
    <t>Оплата жилищно-коммунальных услуг отдельным категориям граждан</t>
  </si>
  <si>
    <t>Выплата инвалидам компенсаций страховых премий по договору обязательного страхования гражданской ответственности владельцев транспортных средств</t>
  </si>
  <si>
    <t>Доля работников учреждений бюджетной сферы Пермского края, обеспеченных путевками на санаторно-курортное лечение и оздоровление, %</t>
  </si>
  <si>
    <t>98,2 (0)</t>
  </si>
  <si>
    <t>98,21 (0)</t>
  </si>
  <si>
    <t>98,26 (0)</t>
  </si>
  <si>
    <t>100 (0)</t>
  </si>
  <si>
    <t>65                    (0)</t>
  </si>
  <si>
    <t>70                   (0)</t>
  </si>
  <si>
    <t>75                     (0)</t>
  </si>
  <si>
    <t>96,6 (0)</t>
  </si>
  <si>
    <t>96,8 (0)</t>
  </si>
  <si>
    <t>97              (0)</t>
  </si>
  <si>
    <t>1,8               (0)</t>
  </si>
  <si>
    <t>1,79 (0)</t>
  </si>
  <si>
    <t>1,74 (0)</t>
  </si>
  <si>
    <t>47,5 (0)</t>
  </si>
  <si>
    <t>48                    (0)</t>
  </si>
  <si>
    <t>48,5 (0)</t>
  </si>
  <si>
    <t>85                  (0)</t>
  </si>
  <si>
    <t>90             (0)</t>
  </si>
  <si>
    <t>95                 (0)</t>
  </si>
  <si>
    <t xml:space="preserve">не менее
400               (0)
</t>
  </si>
  <si>
    <t>100                    (0)</t>
  </si>
  <si>
    <t>3095 (0)</t>
  </si>
  <si>
    <t>3020 (0)</t>
  </si>
  <si>
    <t>2950 (0)</t>
  </si>
  <si>
    <t>1280 (0)</t>
  </si>
  <si>
    <t>1250 (0)</t>
  </si>
  <si>
    <t>1220 (0)</t>
  </si>
  <si>
    <t>747               (-104)</t>
  </si>
  <si>
    <t>747     (-104)</t>
  </si>
  <si>
    <t>753           (-98)</t>
  </si>
  <si>
    <t xml:space="preserve">3651 (0)
</t>
  </si>
  <si>
    <t xml:space="preserve">3400 (0)
</t>
  </si>
  <si>
    <t xml:space="preserve">3149 (0)
</t>
  </si>
  <si>
    <t>45                   (0)</t>
  </si>
  <si>
    <t>50                  (0)</t>
  </si>
  <si>
    <t>55             (0)</t>
  </si>
  <si>
    <t>50                   (0)</t>
  </si>
  <si>
    <t>65                       (0)</t>
  </si>
  <si>
    <t>810    (0)</t>
  </si>
  <si>
    <t>8,7    (0)</t>
  </si>
  <si>
    <t>8,68     (0)</t>
  </si>
  <si>
    <t>8,68              (0)</t>
  </si>
  <si>
    <t>2420 (0)</t>
  </si>
  <si>
    <t>2450 (0)</t>
  </si>
  <si>
    <t>297      (0)</t>
  </si>
  <si>
    <t xml:space="preserve">не более 
40           (0)
</t>
  </si>
  <si>
    <t>100                (0)</t>
  </si>
  <si>
    <t xml:space="preserve">не менее
1                              (0)
</t>
  </si>
  <si>
    <t xml:space="preserve">не менее
20                       (0)
</t>
  </si>
  <si>
    <t xml:space="preserve">не менее
1000                (0)
</t>
  </si>
  <si>
    <t>100              (0)</t>
  </si>
  <si>
    <t>2                                 (0)</t>
  </si>
  <si>
    <t>99,7      (0)</t>
  </si>
  <si>
    <t>99,9       (0)</t>
  </si>
  <si>
    <t>100,0            (0)</t>
  </si>
  <si>
    <t>66          (0)</t>
  </si>
  <si>
    <t>68             (0)</t>
  </si>
  <si>
    <t>70          (0)</t>
  </si>
  <si>
    <t>70,1       (0)</t>
  </si>
  <si>
    <t>72,4        (0)</t>
  </si>
  <si>
    <t>74,7          (0)</t>
  </si>
  <si>
    <t>1609 (0)</t>
  </si>
  <si>
    <t>1733 (0)</t>
  </si>
  <si>
    <t>1856  (0)</t>
  </si>
  <si>
    <t>16,5    (0)</t>
  </si>
  <si>
    <t>17        (0)</t>
  </si>
  <si>
    <t>17,5       (0)</t>
  </si>
  <si>
    <t>100  (0)</t>
  </si>
  <si>
    <t>1,8                    (0)</t>
  </si>
  <si>
    <t>1,2        (0)</t>
  </si>
  <si>
    <t>0,6            (0)</t>
  </si>
  <si>
    <t>Наименование показателя, ед. изм.</t>
  </si>
  <si>
    <t>Значение показателя (изменение*)</t>
  </si>
  <si>
    <t>Численность реабилитированных лиц, имеющих инвалидность или являющихся пенсионерами, и проживающих совместно членов их семей, обеспеченных жилыми помещениями, семей</t>
  </si>
  <si>
    <t>Доля граждан, получивших социальные услуги в организациях социального обслуживания населения, предоставляющих услуги на основании государственного задания, в общем числе граждан признанных нуждающимися и обратившихся за получением социальных услуг в организации социального обслуживания населения предоставляющие услуги на основании государственного задания, %</t>
  </si>
  <si>
    <t xml:space="preserve">* изменения приведены к редации ГП, действующей на текущую дату (26.09.2019)
</t>
  </si>
  <si>
    <t xml:space="preserve">Доля доступных для инвалидов и других маломобильных групп населения, приоритетных объектов социальной инфраструктуры в общем количестве приоритетных объектов, %
</t>
  </si>
  <si>
    <t>Приложение 4</t>
  </si>
  <si>
    <t>к пояснительной записке</t>
  </si>
  <si>
    <t>Финансовое обеспечение реализации Государственной программы 
«Социальная поддержка жителей Пермского края» на 2019-2022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</si>
</sst>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5" fillId="0" borderId="0"/>
  </cellStyleXfs>
  <cellXfs count="66">
    <xf numFmtId="0" fontId="0" fillId="0" borderId="0" xfId="0"/>
    <xf numFmtId="0" fontId="2" fillId="2" borderId="0" xfId="0" applyFont="1" applyFill="1"/>
    <xf numFmtId="0" fontId="2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164" fontId="6" fillId="2" borderId="2" xfId="0" applyNumberFormat="1" applyFont="1" applyFill="1" applyBorder="1" applyAlignment="1">
      <alignment horizontal="right" vertical="top"/>
    </xf>
    <xf numFmtId="0" fontId="2" fillId="2" borderId="0" xfId="0" applyFont="1" applyFill="1" applyAlignment="1"/>
    <xf numFmtId="164" fontId="2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2" fillId="2" borderId="0" xfId="0" applyFont="1" applyFill="1" applyAlignment="1">
      <alignment vertical="top"/>
    </xf>
    <xf numFmtId="1" fontId="4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center"/>
    </xf>
    <xf numFmtId="0" fontId="3" fillId="2" borderId="0" xfId="0" applyFont="1" applyFill="1"/>
    <xf numFmtId="49" fontId="4" fillId="2" borderId="2" xfId="0" applyNumberFormat="1" applyFont="1" applyFill="1" applyBorder="1" applyAlignment="1" applyProtection="1">
      <alignment horizontal="left" vertical="center" wrapText="1"/>
    </xf>
    <xf numFmtId="1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/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49" fontId="10" fillId="2" borderId="2" xfId="0" applyNumberFormat="1" applyFont="1" applyFill="1" applyBorder="1" applyAlignment="1">
      <alignment horizontal="left" vertical="top" wrapText="1"/>
    </xf>
    <xf numFmtId="164" fontId="2" fillId="2" borderId="2" xfId="0" quotePrefix="1" applyNumberFormat="1" applyFont="1" applyFill="1" applyBorder="1" applyAlignment="1">
      <alignment horizontal="right" vertical="top"/>
    </xf>
    <xf numFmtId="0" fontId="2" fillId="2" borderId="0" xfId="0" applyFont="1" applyFill="1" applyAlignment="1">
      <alignment horizontal="left"/>
    </xf>
    <xf numFmtId="1" fontId="2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vertical="top"/>
    </xf>
    <xf numFmtId="49" fontId="4" fillId="2" borderId="2" xfId="0" applyNumberFormat="1" applyFont="1" applyFill="1" applyBorder="1" applyAlignment="1" applyProtection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164" fontId="4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/>
    </xf>
    <xf numFmtId="164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wrapText="1"/>
    </xf>
    <xf numFmtId="0" fontId="14" fillId="2" borderId="0" xfId="0" applyFont="1" applyFill="1"/>
    <xf numFmtId="164" fontId="2" fillId="2" borderId="2" xfId="0" applyNumberFormat="1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right" vertical="top" wrapText="1"/>
    </xf>
    <xf numFmtId="164" fontId="2" fillId="2" borderId="2" xfId="0" applyNumberFormat="1" applyFont="1" applyFill="1" applyBorder="1" applyAlignment="1">
      <alignment horizontal="righ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right" vertical="top" wrapText="1"/>
    </xf>
    <xf numFmtId="164" fontId="2" fillId="2" borderId="2" xfId="0" applyNumberFormat="1" applyFont="1" applyFill="1" applyBorder="1" applyAlignment="1">
      <alignment horizontal="right" vertical="top"/>
    </xf>
    <xf numFmtId="0" fontId="15" fillId="2" borderId="0" xfId="0" applyFont="1" applyFill="1" applyAlignment="1">
      <alignment horizontal="left" wrapText="1"/>
    </xf>
    <xf numFmtId="1" fontId="2" fillId="2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</cellXfs>
  <cellStyles count="9">
    <cellStyle name="Обычный" xfId="0" builtinId="0"/>
    <cellStyle name="Обычный 2" xfId="2"/>
    <cellStyle name="Обычный 2 2" xfId="3"/>
    <cellStyle name="Обычный 2 3" xfId="4"/>
    <cellStyle name="Обычный 20" xfId="1"/>
    <cellStyle name="Обычный 3" xfId="8"/>
    <cellStyle name="Обычный 6" xfId="5"/>
    <cellStyle name="Обычный 8" xfId="6"/>
    <cellStyle name="Финансовый 4" xfId="7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Q146"/>
  <sheetViews>
    <sheetView tabSelected="1" zoomScaleNormal="100" workbookViewId="0">
      <selection sqref="A1:K146"/>
    </sheetView>
  </sheetViews>
  <sheetFormatPr defaultColWidth="9.140625" defaultRowHeight="32.25" customHeight="1" x14ac:dyDescent="0.25"/>
  <cols>
    <col min="1" max="1" width="5.42578125" style="15" customWidth="1"/>
    <col min="2" max="2" width="32.85546875" style="21" customWidth="1"/>
    <col min="3" max="3" width="12.7109375" style="16" hidden="1" customWidth="1"/>
    <col min="4" max="7" width="12.7109375" style="5" customWidth="1"/>
    <col min="8" max="8" width="30.5703125" style="17" customWidth="1"/>
    <col min="9" max="9" width="8.5703125" style="34" customWidth="1"/>
    <col min="10" max="10" width="9.28515625" style="34" customWidth="1"/>
    <col min="11" max="11" width="9" style="34" customWidth="1"/>
    <col min="12" max="14" width="9.140625" style="1" customWidth="1"/>
    <col min="15" max="15" width="17.7109375" style="1" customWidth="1"/>
    <col min="16" max="16" width="17.5703125" style="1" customWidth="1"/>
    <col min="17" max="17" width="17" style="1" customWidth="1"/>
    <col min="18" max="18" width="12.5703125" style="1" customWidth="1"/>
    <col min="19" max="19" width="9.140625" style="1" customWidth="1"/>
    <col min="20" max="16384" width="9.140625" style="1"/>
  </cols>
  <sheetData>
    <row r="1" spans="1:17" ht="15.75" customHeight="1" x14ac:dyDescent="0.3">
      <c r="I1" s="59" t="s">
        <v>259</v>
      </c>
      <c r="J1" s="59"/>
      <c r="K1" s="59"/>
    </row>
    <row r="2" spans="1:17" ht="12.75" customHeight="1" x14ac:dyDescent="0.3">
      <c r="I2" s="59" t="s">
        <v>260</v>
      </c>
      <c r="J2" s="59"/>
      <c r="K2" s="59"/>
    </row>
    <row r="3" spans="1:17" ht="45.75" customHeight="1" x14ac:dyDescent="0.25">
      <c r="A3" s="46" t="s">
        <v>261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7" ht="32.25" customHeight="1" x14ac:dyDescent="0.25">
      <c r="A4" s="47" t="s">
        <v>0</v>
      </c>
      <c r="B4" s="48" t="s">
        <v>1</v>
      </c>
      <c r="C4" s="49" t="s">
        <v>2</v>
      </c>
      <c r="D4" s="49"/>
      <c r="E4" s="49"/>
      <c r="F4" s="49"/>
      <c r="G4" s="49"/>
      <c r="H4" s="49" t="s">
        <v>253</v>
      </c>
      <c r="I4" s="50" t="s">
        <v>254</v>
      </c>
      <c r="J4" s="50"/>
      <c r="K4" s="50"/>
    </row>
    <row r="5" spans="1:17" s="7" customFormat="1" ht="32.25" customHeight="1" x14ac:dyDescent="0.25">
      <c r="A5" s="47"/>
      <c r="B5" s="48"/>
      <c r="C5" s="28" t="s">
        <v>3</v>
      </c>
      <c r="D5" s="29" t="s">
        <v>147</v>
      </c>
      <c r="E5" s="29" t="s">
        <v>4</v>
      </c>
      <c r="F5" s="29" t="s">
        <v>142</v>
      </c>
      <c r="G5" s="29" t="s">
        <v>151</v>
      </c>
      <c r="H5" s="49"/>
      <c r="I5" s="32" t="s">
        <v>4</v>
      </c>
      <c r="J5" s="32" t="s">
        <v>142</v>
      </c>
      <c r="K5" s="32" t="s">
        <v>151</v>
      </c>
    </row>
    <row r="6" spans="1:17" s="18" customFormat="1" ht="14.25" customHeight="1" x14ac:dyDescent="0.25">
      <c r="A6" s="22">
        <v>1</v>
      </c>
      <c r="B6" s="30">
        <v>2</v>
      </c>
      <c r="C6" s="30"/>
      <c r="D6" s="30">
        <v>3</v>
      </c>
      <c r="E6" s="30">
        <v>4</v>
      </c>
      <c r="F6" s="30">
        <v>5</v>
      </c>
      <c r="G6" s="30">
        <v>6</v>
      </c>
      <c r="H6" s="30">
        <v>7</v>
      </c>
      <c r="I6" s="31">
        <v>8</v>
      </c>
      <c r="J6" s="31">
        <v>9</v>
      </c>
      <c r="K6" s="31">
        <v>10</v>
      </c>
    </row>
    <row r="7" spans="1:17" s="8" customFormat="1" ht="31.5" customHeight="1" x14ac:dyDescent="0.25">
      <c r="A7" s="55"/>
      <c r="B7" s="53" t="s">
        <v>5</v>
      </c>
      <c r="C7" s="54" t="e">
        <f>C10+C66+C131+C138</f>
        <v>#REF!</v>
      </c>
      <c r="D7" s="51">
        <f>D10+D66+D131+D138</f>
        <v>22600625.309999999</v>
      </c>
      <c r="E7" s="51">
        <f>E10+E66+E131+E138</f>
        <v>23824232.91</v>
      </c>
      <c r="F7" s="51">
        <f>F10+F66+F131+F138</f>
        <v>24283497.900000002</v>
      </c>
      <c r="G7" s="51">
        <f>G10+G66+G131+G138</f>
        <v>17575613.800000001</v>
      </c>
      <c r="H7" s="6" t="s">
        <v>131</v>
      </c>
      <c r="I7" s="37" t="s">
        <v>182</v>
      </c>
      <c r="J7" s="37" t="s">
        <v>183</v>
      </c>
      <c r="K7" s="37" t="s">
        <v>184</v>
      </c>
      <c r="O7" s="33"/>
      <c r="P7" s="33"/>
      <c r="Q7" s="33"/>
    </row>
    <row r="8" spans="1:17" s="8" customFormat="1" ht="86.25" customHeight="1" x14ac:dyDescent="0.25">
      <c r="A8" s="55"/>
      <c r="B8" s="53"/>
      <c r="C8" s="54"/>
      <c r="D8" s="51"/>
      <c r="E8" s="51"/>
      <c r="F8" s="51"/>
      <c r="G8" s="51"/>
      <c r="H8" s="6" t="s">
        <v>88</v>
      </c>
      <c r="I8" s="37" t="s">
        <v>185</v>
      </c>
      <c r="J8" s="37" t="s">
        <v>185</v>
      </c>
      <c r="K8" s="37" t="s">
        <v>185</v>
      </c>
      <c r="O8" s="33"/>
      <c r="P8" s="33"/>
      <c r="Q8" s="33"/>
    </row>
    <row r="9" spans="1:17" s="8" customFormat="1" ht="113.25" customHeight="1" x14ac:dyDescent="0.25">
      <c r="A9" s="55"/>
      <c r="B9" s="53"/>
      <c r="C9" s="54"/>
      <c r="D9" s="51"/>
      <c r="E9" s="51"/>
      <c r="F9" s="51"/>
      <c r="G9" s="51"/>
      <c r="H9" s="6" t="s">
        <v>258</v>
      </c>
      <c r="I9" s="37" t="s">
        <v>186</v>
      </c>
      <c r="J9" s="37" t="s">
        <v>187</v>
      </c>
      <c r="K9" s="37" t="s">
        <v>188</v>
      </c>
    </row>
    <row r="10" spans="1:17" s="9" customFormat="1" ht="75" x14ac:dyDescent="0.2">
      <c r="A10" s="52">
        <v>1</v>
      </c>
      <c r="B10" s="53" t="s">
        <v>6</v>
      </c>
      <c r="C10" s="54">
        <f>C13+C27+C36+C52+C56</f>
        <v>5575832.7999999998</v>
      </c>
      <c r="D10" s="51">
        <f>D13+D27+D36+D52+D56+D62</f>
        <v>11334913.51</v>
      </c>
      <c r="E10" s="51">
        <f>E13+E27+E36+E52+E56+E62</f>
        <v>12470158.609999999</v>
      </c>
      <c r="F10" s="51">
        <f>F13+F27+F36+F52+F56+F62</f>
        <v>12666174.200000003</v>
      </c>
      <c r="G10" s="51">
        <f>G13+G27+G36+G52+G56+G62</f>
        <v>8042342.6000000015</v>
      </c>
      <c r="H10" s="6" t="s">
        <v>130</v>
      </c>
      <c r="I10" s="37" t="s">
        <v>189</v>
      </c>
      <c r="J10" s="37" t="s">
        <v>190</v>
      </c>
      <c r="K10" s="37" t="s">
        <v>191</v>
      </c>
    </row>
    <row r="11" spans="1:17" s="9" customFormat="1" ht="75" x14ac:dyDescent="0.2">
      <c r="A11" s="52"/>
      <c r="B11" s="53"/>
      <c r="C11" s="54"/>
      <c r="D11" s="51"/>
      <c r="E11" s="51"/>
      <c r="F11" s="51"/>
      <c r="G11" s="51"/>
      <c r="H11" s="6" t="s">
        <v>132</v>
      </c>
      <c r="I11" s="37" t="s">
        <v>192</v>
      </c>
      <c r="J11" s="37" t="s">
        <v>193</v>
      </c>
      <c r="K11" s="37" t="s">
        <v>194</v>
      </c>
    </row>
    <row r="12" spans="1:17" s="9" customFormat="1" ht="59.25" customHeight="1" x14ac:dyDescent="0.2">
      <c r="A12" s="52"/>
      <c r="B12" s="53"/>
      <c r="C12" s="54"/>
      <c r="D12" s="51"/>
      <c r="E12" s="51"/>
      <c r="F12" s="51"/>
      <c r="G12" s="51"/>
      <c r="H12" s="6" t="s">
        <v>133</v>
      </c>
      <c r="I12" s="37" t="s">
        <v>195</v>
      </c>
      <c r="J12" s="37" t="s">
        <v>196</v>
      </c>
      <c r="K12" s="37" t="s">
        <v>197</v>
      </c>
    </row>
    <row r="13" spans="1:17" s="5" customFormat="1" ht="90" x14ac:dyDescent="0.25">
      <c r="A13" s="52" t="s">
        <v>7</v>
      </c>
      <c r="B13" s="53" t="s">
        <v>8</v>
      </c>
      <c r="C13" s="54">
        <f>SUM(C16:C23)</f>
        <v>1281116.1000000001</v>
      </c>
      <c r="D13" s="51">
        <f>SUM(D16:D26)</f>
        <v>3127334.01</v>
      </c>
      <c r="E13" s="51">
        <f>SUM(E16:E26)</f>
        <v>3533807.01</v>
      </c>
      <c r="F13" s="51">
        <f>SUM(F16:F26)</f>
        <v>3512677.3000000003</v>
      </c>
      <c r="G13" s="51">
        <f>SUM(G16:G26)</f>
        <v>1753447.1</v>
      </c>
      <c r="H13" s="6" t="s">
        <v>134</v>
      </c>
      <c r="I13" s="37" t="s">
        <v>198</v>
      </c>
      <c r="J13" s="37" t="s">
        <v>199</v>
      </c>
      <c r="K13" s="37" t="s">
        <v>200</v>
      </c>
    </row>
    <row r="14" spans="1:17" s="5" customFormat="1" ht="66.75" customHeight="1" x14ac:dyDescent="0.25">
      <c r="A14" s="52"/>
      <c r="B14" s="53"/>
      <c r="C14" s="54"/>
      <c r="D14" s="51"/>
      <c r="E14" s="51"/>
      <c r="F14" s="51"/>
      <c r="G14" s="51"/>
      <c r="H14" s="38" t="s">
        <v>15</v>
      </c>
      <c r="I14" s="37" t="s">
        <v>201</v>
      </c>
      <c r="J14" s="37" t="s">
        <v>201</v>
      </c>
      <c r="K14" s="37" t="s">
        <v>201</v>
      </c>
    </row>
    <row r="15" spans="1:17" s="5" customFormat="1" ht="62.25" customHeight="1" x14ac:dyDescent="0.25">
      <c r="A15" s="52"/>
      <c r="B15" s="53"/>
      <c r="C15" s="54"/>
      <c r="D15" s="51"/>
      <c r="E15" s="51"/>
      <c r="F15" s="51"/>
      <c r="G15" s="51"/>
      <c r="H15" s="38" t="s">
        <v>10</v>
      </c>
      <c r="I15" s="37" t="s">
        <v>202</v>
      </c>
      <c r="J15" s="37" t="s">
        <v>202</v>
      </c>
      <c r="K15" s="37" t="s">
        <v>202</v>
      </c>
    </row>
    <row r="16" spans="1:17" s="5" customFormat="1" ht="134.25" customHeight="1" x14ac:dyDescent="0.25">
      <c r="A16" s="39"/>
      <c r="B16" s="38" t="s">
        <v>9</v>
      </c>
      <c r="C16" s="36">
        <v>610.70000000000005</v>
      </c>
      <c r="D16" s="36">
        <v>869.4</v>
      </c>
      <c r="E16" s="36">
        <v>869.4</v>
      </c>
      <c r="F16" s="36">
        <v>869.4</v>
      </c>
      <c r="G16" s="36">
        <v>869.4</v>
      </c>
      <c r="H16" s="38"/>
      <c r="I16" s="37"/>
      <c r="J16" s="37"/>
      <c r="K16" s="37"/>
    </row>
    <row r="17" spans="1:11" s="5" customFormat="1" ht="45" x14ac:dyDescent="0.25">
      <c r="A17" s="39"/>
      <c r="B17" s="38" t="s">
        <v>11</v>
      </c>
      <c r="C17" s="36">
        <v>187037.4</v>
      </c>
      <c r="D17" s="36">
        <v>213387.7</v>
      </c>
      <c r="E17" s="36">
        <v>228390.39999999999</v>
      </c>
      <c r="F17" s="36">
        <v>232868.6</v>
      </c>
      <c r="G17" s="36">
        <v>232868.6</v>
      </c>
      <c r="H17" s="38"/>
      <c r="I17" s="37"/>
      <c r="J17" s="37"/>
      <c r="K17" s="37"/>
    </row>
    <row r="18" spans="1:11" s="5" customFormat="1" ht="59.25" customHeight="1" x14ac:dyDescent="0.25">
      <c r="A18" s="39"/>
      <c r="B18" s="38" t="s">
        <v>138</v>
      </c>
      <c r="C18" s="3">
        <v>244322.7</v>
      </c>
      <c r="D18" s="36">
        <v>276107.3</v>
      </c>
      <c r="E18" s="36">
        <f>268825.5+65804.9</f>
        <v>334630.40000000002</v>
      </c>
      <c r="F18" s="36">
        <f t="shared" ref="F18:G18" si="0">268825.5+65804.9</f>
        <v>334630.40000000002</v>
      </c>
      <c r="G18" s="36">
        <f t="shared" si="0"/>
        <v>334630.40000000002</v>
      </c>
      <c r="H18" s="38"/>
      <c r="I18" s="37"/>
      <c r="J18" s="37"/>
      <c r="K18" s="37"/>
    </row>
    <row r="19" spans="1:11" s="5" customFormat="1" ht="45" x14ac:dyDescent="0.25">
      <c r="A19" s="39"/>
      <c r="B19" s="38" t="s">
        <v>12</v>
      </c>
      <c r="C19" s="3">
        <v>509402.7</v>
      </c>
      <c r="D19" s="36">
        <v>520772.6</v>
      </c>
      <c r="E19" s="36">
        <v>519381.1</v>
      </c>
      <c r="F19" s="36">
        <v>529565.1</v>
      </c>
      <c r="G19" s="36">
        <v>529565.1</v>
      </c>
      <c r="H19" s="38"/>
      <c r="I19" s="37"/>
      <c r="J19" s="37"/>
      <c r="K19" s="37"/>
    </row>
    <row r="20" spans="1:11" s="5" customFormat="1" ht="75" x14ac:dyDescent="0.25">
      <c r="A20" s="39"/>
      <c r="B20" s="38" t="s">
        <v>13</v>
      </c>
      <c r="C20" s="36">
        <v>32409.8</v>
      </c>
      <c r="D20" s="36">
        <v>28792</v>
      </c>
      <c r="E20" s="36">
        <v>25906.6</v>
      </c>
      <c r="F20" s="36">
        <v>26414.5</v>
      </c>
      <c r="G20" s="36">
        <v>26414.5</v>
      </c>
      <c r="H20" s="38"/>
      <c r="I20" s="37"/>
      <c r="J20" s="37"/>
      <c r="K20" s="37"/>
    </row>
    <row r="21" spans="1:11" s="5" customFormat="1" ht="45" x14ac:dyDescent="0.25">
      <c r="A21" s="39"/>
      <c r="B21" s="38" t="s">
        <v>14</v>
      </c>
      <c r="C21" s="3">
        <v>0</v>
      </c>
      <c r="D21" s="36">
        <v>200043.7</v>
      </c>
      <c r="E21" s="36">
        <v>217481.9</v>
      </c>
      <c r="F21" s="36">
        <v>113519.1</v>
      </c>
      <c r="G21" s="36">
        <v>0</v>
      </c>
      <c r="H21" s="38"/>
      <c r="I21" s="37"/>
      <c r="J21" s="37"/>
      <c r="K21" s="37"/>
    </row>
    <row r="22" spans="1:11" s="5" customFormat="1" ht="120" x14ac:dyDescent="0.25">
      <c r="A22" s="39"/>
      <c r="B22" s="38" t="s">
        <v>145</v>
      </c>
      <c r="C22" s="3">
        <v>302364.2</v>
      </c>
      <c r="D22" s="36">
        <f>82591.5+56083.7</f>
        <v>138675.20000000001</v>
      </c>
      <c r="E22" s="36">
        <v>82591.5</v>
      </c>
      <c r="F22" s="36">
        <v>82591.5</v>
      </c>
      <c r="G22" s="36">
        <v>82591.5</v>
      </c>
      <c r="H22" s="38"/>
      <c r="I22" s="37"/>
      <c r="J22" s="37"/>
      <c r="K22" s="37"/>
    </row>
    <row r="23" spans="1:11" s="5" customFormat="1" ht="30" x14ac:dyDescent="0.25">
      <c r="A23" s="39"/>
      <c r="B23" s="38" t="s">
        <v>16</v>
      </c>
      <c r="C23" s="36">
        <v>4968.6000000000004</v>
      </c>
      <c r="D23" s="36">
        <v>224741.31</v>
      </c>
      <c r="E23" s="36">
        <f>224741.31+300000</f>
        <v>524741.31000000006</v>
      </c>
      <c r="F23" s="36">
        <f>607332.8-82591.5</f>
        <v>524741.30000000005</v>
      </c>
      <c r="G23" s="36">
        <f>607332.8-82591.5</f>
        <v>524741.30000000005</v>
      </c>
      <c r="H23" s="38"/>
      <c r="I23" s="37"/>
      <c r="J23" s="37"/>
      <c r="K23" s="37"/>
    </row>
    <row r="24" spans="1:11" s="5" customFormat="1" ht="138.75" customHeight="1" x14ac:dyDescent="0.25">
      <c r="A24" s="39"/>
      <c r="B24" s="38" t="s">
        <v>165</v>
      </c>
      <c r="C24" s="36"/>
      <c r="D24" s="23">
        <v>1490653.5</v>
      </c>
      <c r="E24" s="23">
        <v>1553750.4</v>
      </c>
      <c r="F24" s="23">
        <v>1613368</v>
      </c>
      <c r="G24" s="36"/>
      <c r="H24" s="38"/>
      <c r="I24" s="37"/>
      <c r="J24" s="37"/>
      <c r="K24" s="37"/>
    </row>
    <row r="25" spans="1:11" s="5" customFormat="1" ht="111" customHeight="1" x14ac:dyDescent="0.25">
      <c r="A25" s="39"/>
      <c r="B25" s="38" t="s">
        <v>166</v>
      </c>
      <c r="C25" s="36"/>
      <c r="D25" s="23">
        <v>25045.9</v>
      </c>
      <c r="E25" s="23">
        <v>26104.3</v>
      </c>
      <c r="F25" s="23">
        <v>27106.9</v>
      </c>
      <c r="G25" s="36"/>
      <c r="H25" s="38"/>
      <c r="I25" s="37"/>
      <c r="J25" s="37"/>
      <c r="K25" s="37"/>
    </row>
    <row r="26" spans="1:11" s="5" customFormat="1" ht="63.75" x14ac:dyDescent="0.25">
      <c r="A26" s="39"/>
      <c r="B26" s="19" t="s">
        <v>146</v>
      </c>
      <c r="C26" s="36"/>
      <c r="D26" s="36">
        <v>8245.4</v>
      </c>
      <c r="E26" s="36">
        <v>19959.7</v>
      </c>
      <c r="F26" s="36">
        <v>27002.5</v>
      </c>
      <c r="G26" s="36">
        <v>21766.3</v>
      </c>
      <c r="H26" s="38"/>
      <c r="I26" s="37"/>
      <c r="J26" s="37"/>
      <c r="K26" s="37"/>
    </row>
    <row r="27" spans="1:11" s="5" customFormat="1" ht="30" x14ac:dyDescent="0.25">
      <c r="A27" s="52" t="s">
        <v>17</v>
      </c>
      <c r="B27" s="53" t="s">
        <v>18</v>
      </c>
      <c r="C27" s="51">
        <f>SUM(C29:C32)</f>
        <v>115173.9</v>
      </c>
      <c r="D27" s="51">
        <f>SUM(D29:D35)</f>
        <v>332527.40000000002</v>
      </c>
      <c r="E27" s="51">
        <f>SUM(E29:E35)</f>
        <v>210385.5</v>
      </c>
      <c r="F27" s="51">
        <f t="shared" ref="F27:G27" si="1">SUM(F29:F35)</f>
        <v>210385.5</v>
      </c>
      <c r="G27" s="51">
        <f t="shared" si="1"/>
        <v>210385.5</v>
      </c>
      <c r="H27" s="38" t="s">
        <v>21</v>
      </c>
      <c r="I27" s="37" t="s">
        <v>203</v>
      </c>
      <c r="J27" s="37" t="s">
        <v>204</v>
      </c>
      <c r="K27" s="37" t="s">
        <v>205</v>
      </c>
    </row>
    <row r="28" spans="1:11" s="5" customFormat="1" ht="60" x14ac:dyDescent="0.25">
      <c r="A28" s="52"/>
      <c r="B28" s="53"/>
      <c r="C28" s="51"/>
      <c r="D28" s="51"/>
      <c r="E28" s="51"/>
      <c r="F28" s="51"/>
      <c r="G28" s="51"/>
      <c r="H28" s="38" t="s">
        <v>135</v>
      </c>
      <c r="I28" s="37" t="s">
        <v>206</v>
      </c>
      <c r="J28" s="37" t="s">
        <v>207</v>
      </c>
      <c r="K28" s="37" t="s">
        <v>208</v>
      </c>
    </row>
    <row r="29" spans="1:11" s="5" customFormat="1" ht="60" x14ac:dyDescent="0.25">
      <c r="A29" s="39"/>
      <c r="B29" s="38" t="s">
        <v>19</v>
      </c>
      <c r="C29" s="3">
        <f>6318-300</f>
        <v>6018</v>
      </c>
      <c r="D29" s="36">
        <v>7703.1</v>
      </c>
      <c r="E29" s="23">
        <v>8551.1</v>
      </c>
      <c r="F29" s="23">
        <v>8551.1</v>
      </c>
      <c r="G29" s="23">
        <v>8551.1</v>
      </c>
      <c r="H29" s="38"/>
      <c r="I29" s="37"/>
      <c r="J29" s="37"/>
      <c r="K29" s="37"/>
    </row>
    <row r="30" spans="1:11" s="5" customFormat="1" ht="75" x14ac:dyDescent="0.25">
      <c r="A30" s="39"/>
      <c r="B30" s="38" t="s">
        <v>20</v>
      </c>
      <c r="C30" s="3">
        <v>1791.5</v>
      </c>
      <c r="D30" s="36">
        <v>1937.5</v>
      </c>
      <c r="E30" s="36">
        <v>2015</v>
      </c>
      <c r="F30" s="36">
        <v>2015</v>
      </c>
      <c r="G30" s="36">
        <v>2015</v>
      </c>
      <c r="H30" s="38"/>
      <c r="I30" s="37"/>
      <c r="J30" s="37"/>
      <c r="K30" s="37"/>
    </row>
    <row r="31" spans="1:11" s="5" customFormat="1" ht="44.25" customHeight="1" x14ac:dyDescent="0.25">
      <c r="A31" s="39"/>
      <c r="B31" s="38" t="s">
        <v>22</v>
      </c>
      <c r="C31" s="3">
        <v>106624.4</v>
      </c>
      <c r="D31" s="36">
        <v>104622.6</v>
      </c>
      <c r="E31" s="36">
        <v>116856.5</v>
      </c>
      <c r="F31" s="36">
        <v>116856.5</v>
      </c>
      <c r="G31" s="36">
        <v>116856.5</v>
      </c>
      <c r="H31" s="38"/>
      <c r="I31" s="37"/>
      <c r="J31" s="37"/>
      <c r="K31" s="37"/>
    </row>
    <row r="32" spans="1:11" s="5" customFormat="1" ht="60" x14ac:dyDescent="0.25">
      <c r="A32" s="39"/>
      <c r="B32" s="38" t="s">
        <v>23</v>
      </c>
      <c r="C32" s="3">
        <v>740</v>
      </c>
      <c r="D32" s="36">
        <v>215851.5</v>
      </c>
      <c r="E32" s="36">
        <v>0</v>
      </c>
      <c r="F32" s="36">
        <v>0</v>
      </c>
      <c r="G32" s="36">
        <v>0</v>
      </c>
      <c r="H32" s="38"/>
      <c r="I32" s="37"/>
      <c r="J32" s="37"/>
      <c r="K32" s="37"/>
    </row>
    <row r="33" spans="1:11" s="5" customFormat="1" ht="30" x14ac:dyDescent="0.25">
      <c r="A33" s="39"/>
      <c r="B33" s="24" t="s">
        <v>143</v>
      </c>
      <c r="C33" s="3"/>
      <c r="D33" s="36">
        <v>2412.6999999999998</v>
      </c>
      <c r="E33" s="36">
        <v>2512.6999999999998</v>
      </c>
      <c r="F33" s="36">
        <v>2512.6999999999998</v>
      </c>
      <c r="G33" s="36">
        <v>2512.6999999999998</v>
      </c>
      <c r="H33" s="38"/>
      <c r="I33" s="37"/>
      <c r="J33" s="37"/>
      <c r="K33" s="37"/>
    </row>
    <row r="34" spans="1:11" s="5" customFormat="1" ht="30" x14ac:dyDescent="0.25">
      <c r="A34" s="39"/>
      <c r="B34" s="24" t="s">
        <v>167</v>
      </c>
      <c r="C34" s="3"/>
      <c r="D34" s="36">
        <v>0</v>
      </c>
      <c r="E34" s="36">
        <v>80000.2</v>
      </c>
      <c r="F34" s="36">
        <v>80000.2</v>
      </c>
      <c r="G34" s="36">
        <v>80000.2</v>
      </c>
      <c r="H34" s="38"/>
      <c r="I34" s="37"/>
      <c r="J34" s="37"/>
      <c r="K34" s="37"/>
    </row>
    <row r="35" spans="1:11" s="5" customFormat="1" ht="93" customHeight="1" x14ac:dyDescent="0.25">
      <c r="A35" s="39"/>
      <c r="B35" s="24" t="s">
        <v>168</v>
      </c>
      <c r="C35" s="3"/>
      <c r="D35" s="36">
        <v>0</v>
      </c>
      <c r="E35" s="36">
        <v>450</v>
      </c>
      <c r="F35" s="36">
        <v>450</v>
      </c>
      <c r="G35" s="36">
        <v>450</v>
      </c>
      <c r="H35" s="38"/>
      <c r="I35" s="37"/>
      <c r="J35" s="37"/>
      <c r="K35" s="37"/>
    </row>
    <row r="36" spans="1:11" s="5" customFormat="1" ht="165" x14ac:dyDescent="0.25">
      <c r="A36" s="52" t="s">
        <v>24</v>
      </c>
      <c r="B36" s="53" t="s">
        <v>25</v>
      </c>
      <c r="C36" s="51">
        <f>SUM(C40:C51)</f>
        <v>3620061.5</v>
      </c>
      <c r="D36" s="54">
        <f>SUM(D40:D51)</f>
        <v>4925964.7999999989</v>
      </c>
      <c r="E36" s="54">
        <f>SUM(E40:E51)</f>
        <v>5149723.3</v>
      </c>
      <c r="F36" s="54">
        <f>SUM(F40:F51)</f>
        <v>5149607.3000000007</v>
      </c>
      <c r="G36" s="54">
        <f>SUM(G40:G51)</f>
        <v>5113595.3000000017</v>
      </c>
      <c r="H36" s="38" t="s">
        <v>153</v>
      </c>
      <c r="I36" s="44" t="s">
        <v>209</v>
      </c>
      <c r="J36" s="44" t="s">
        <v>210</v>
      </c>
      <c r="K36" s="44" t="s">
        <v>211</v>
      </c>
    </row>
    <row r="37" spans="1:11" s="5" customFormat="1" ht="180" x14ac:dyDescent="0.25">
      <c r="A37" s="52"/>
      <c r="B37" s="53"/>
      <c r="C37" s="51"/>
      <c r="D37" s="54"/>
      <c r="E37" s="54"/>
      <c r="F37" s="54"/>
      <c r="G37" s="54"/>
      <c r="H37" s="38" t="s">
        <v>154</v>
      </c>
      <c r="I37" s="37" t="s">
        <v>212</v>
      </c>
      <c r="J37" s="37" t="s">
        <v>213</v>
      </c>
      <c r="K37" s="37" t="s">
        <v>214</v>
      </c>
    </row>
    <row r="38" spans="1:11" s="5" customFormat="1" ht="120" x14ac:dyDescent="0.25">
      <c r="A38" s="52"/>
      <c r="B38" s="53"/>
      <c r="C38" s="51"/>
      <c r="D38" s="54"/>
      <c r="E38" s="54"/>
      <c r="F38" s="54"/>
      <c r="G38" s="54"/>
      <c r="H38" s="38" t="s">
        <v>35</v>
      </c>
      <c r="I38" s="37" t="s">
        <v>215</v>
      </c>
      <c r="J38" s="37" t="s">
        <v>216</v>
      </c>
      <c r="K38" s="37" t="s">
        <v>217</v>
      </c>
    </row>
    <row r="39" spans="1:11" s="5" customFormat="1" ht="75" x14ac:dyDescent="0.25">
      <c r="A39" s="52"/>
      <c r="B39" s="53"/>
      <c r="C39" s="42"/>
      <c r="D39" s="54"/>
      <c r="E39" s="54"/>
      <c r="F39" s="54"/>
      <c r="G39" s="54"/>
      <c r="H39" s="38" t="s">
        <v>136</v>
      </c>
      <c r="I39" s="37" t="s">
        <v>218</v>
      </c>
      <c r="J39" s="37" t="s">
        <v>218</v>
      </c>
      <c r="K39" s="37" t="s">
        <v>218</v>
      </c>
    </row>
    <row r="40" spans="1:11" s="5" customFormat="1" ht="60" x14ac:dyDescent="0.25">
      <c r="A40" s="39"/>
      <c r="B40" s="38" t="s">
        <v>23</v>
      </c>
      <c r="C40" s="3">
        <v>1011028.1</v>
      </c>
      <c r="D40" s="36">
        <v>1081341.3</v>
      </c>
      <c r="E40" s="36">
        <f>462.5+1045394.3+199798</f>
        <v>1245654.8</v>
      </c>
      <c r="F40" s="36">
        <f t="shared" ref="F40:G40" si="2">462.5+1045394.3+199798</f>
        <v>1245654.8</v>
      </c>
      <c r="G40" s="36">
        <f t="shared" si="2"/>
        <v>1245654.8</v>
      </c>
      <c r="H40" s="38"/>
      <c r="I40" s="37"/>
      <c r="J40" s="37"/>
      <c r="K40" s="37"/>
    </row>
    <row r="41" spans="1:11" s="5" customFormat="1" ht="75" x14ac:dyDescent="0.25">
      <c r="A41" s="39"/>
      <c r="B41" s="38" t="s">
        <v>26</v>
      </c>
      <c r="C41" s="36">
        <v>23000</v>
      </c>
      <c r="D41" s="36">
        <v>23000</v>
      </c>
      <c r="E41" s="36">
        <v>20000</v>
      </c>
      <c r="F41" s="36">
        <v>20000</v>
      </c>
      <c r="G41" s="36">
        <v>20000</v>
      </c>
      <c r="H41" s="38"/>
      <c r="I41" s="37"/>
      <c r="J41" s="37"/>
      <c r="K41" s="37"/>
    </row>
    <row r="42" spans="1:11" s="5" customFormat="1" ht="45" x14ac:dyDescent="0.25">
      <c r="A42" s="39"/>
      <c r="B42" s="38" t="s">
        <v>27</v>
      </c>
      <c r="C42" s="36">
        <v>2149723.6</v>
      </c>
      <c r="D42" s="36">
        <v>2223042.9</v>
      </c>
      <c r="E42" s="36">
        <f>1124717.1+1132000.7+84</f>
        <v>2256801.7999999998</v>
      </c>
      <c r="F42" s="36">
        <f>1125104.9+1132595+84</f>
        <v>2257783.9</v>
      </c>
      <c r="G42" s="36">
        <f>1125104.9+1132595+84</f>
        <v>2257783.9</v>
      </c>
      <c r="H42" s="38"/>
      <c r="I42" s="37"/>
      <c r="J42" s="37"/>
      <c r="K42" s="37"/>
    </row>
    <row r="43" spans="1:11" s="5" customFormat="1" ht="60" x14ac:dyDescent="0.25">
      <c r="A43" s="39"/>
      <c r="B43" s="38" t="s">
        <v>28</v>
      </c>
      <c r="C43" s="3">
        <v>416418.60000000003</v>
      </c>
      <c r="D43" s="20">
        <v>513220.5</v>
      </c>
      <c r="E43" s="20">
        <f>533331.1+4135.1</f>
        <v>537466.19999999995</v>
      </c>
      <c r="F43" s="20">
        <f>533660.1+4170.4</f>
        <v>537830.5</v>
      </c>
      <c r="G43" s="20">
        <v>537830.5</v>
      </c>
      <c r="H43" s="38"/>
      <c r="I43" s="37"/>
      <c r="J43" s="37"/>
      <c r="K43" s="37"/>
    </row>
    <row r="44" spans="1:11" s="5" customFormat="1" ht="45" x14ac:dyDescent="0.25">
      <c r="A44" s="39"/>
      <c r="B44" s="38" t="s">
        <v>29</v>
      </c>
      <c r="C44" s="36">
        <v>18004.8</v>
      </c>
      <c r="D44" s="36">
        <v>15646</v>
      </c>
      <c r="E44" s="36">
        <v>15867.1</v>
      </c>
      <c r="F44" s="36">
        <v>15572.2</v>
      </c>
      <c r="G44" s="36">
        <v>15572.2</v>
      </c>
      <c r="H44" s="38"/>
      <c r="I44" s="37"/>
      <c r="J44" s="37"/>
      <c r="K44" s="37"/>
    </row>
    <row r="45" spans="1:11" s="5" customFormat="1" ht="181.5" customHeight="1" x14ac:dyDescent="0.25">
      <c r="A45" s="39"/>
      <c r="B45" s="38" t="s">
        <v>30</v>
      </c>
      <c r="C45" s="3">
        <v>0</v>
      </c>
      <c r="D45" s="36">
        <v>763943.8</v>
      </c>
      <c r="E45" s="36">
        <v>761782.2</v>
      </c>
      <c r="F45" s="36">
        <v>761782.2</v>
      </c>
      <c r="G45" s="36">
        <v>765831.9</v>
      </c>
      <c r="H45" s="38"/>
      <c r="I45" s="37"/>
      <c r="J45" s="37"/>
      <c r="K45" s="37"/>
    </row>
    <row r="46" spans="1:11" s="5" customFormat="1" ht="105" x14ac:dyDescent="0.25">
      <c r="A46" s="39"/>
      <c r="B46" s="38" t="s">
        <v>31</v>
      </c>
      <c r="C46" s="3">
        <v>0</v>
      </c>
      <c r="D46" s="36">
        <f>56266.8+152128.8</f>
        <v>208395.59999999998</v>
      </c>
      <c r="E46" s="36">
        <f>58428.4+157973</f>
        <v>216401.4</v>
      </c>
      <c r="F46" s="36">
        <f>58428.4+157973</f>
        <v>216401.4</v>
      </c>
      <c r="G46" s="36">
        <f>54378.7+163136.2</f>
        <v>217514.90000000002</v>
      </c>
      <c r="H46" s="38"/>
      <c r="I46" s="37"/>
      <c r="J46" s="37"/>
      <c r="K46" s="37"/>
    </row>
    <row r="47" spans="1:11" s="5" customFormat="1" ht="90" x14ac:dyDescent="0.25">
      <c r="A47" s="39"/>
      <c r="B47" s="38" t="s">
        <v>32</v>
      </c>
      <c r="C47" s="36">
        <v>0</v>
      </c>
      <c r="D47" s="36">
        <v>41774.800000000003</v>
      </c>
      <c r="E47" s="36">
        <v>39249.599999999999</v>
      </c>
      <c r="F47" s="36">
        <v>37777.300000000003</v>
      </c>
      <c r="G47" s="36">
        <v>35826.199999999997</v>
      </c>
      <c r="H47" s="38"/>
      <c r="I47" s="37"/>
      <c r="J47" s="37"/>
      <c r="K47" s="37"/>
    </row>
    <row r="48" spans="1:11" s="5" customFormat="1" ht="120" x14ac:dyDescent="0.25">
      <c r="A48" s="39"/>
      <c r="B48" s="38" t="s">
        <v>33</v>
      </c>
      <c r="C48" s="36">
        <v>0</v>
      </c>
      <c r="D48" s="36">
        <v>9343.7999999999993</v>
      </c>
      <c r="E48" s="36">
        <v>10243.299999999999</v>
      </c>
      <c r="F48" s="36">
        <v>9997.7000000000007</v>
      </c>
      <c r="G48" s="36">
        <v>10093.4</v>
      </c>
      <c r="H48" s="38"/>
      <c r="I48" s="37"/>
      <c r="J48" s="37"/>
      <c r="K48" s="37"/>
    </row>
    <row r="49" spans="1:11" s="5" customFormat="1" ht="64.5" customHeight="1" x14ac:dyDescent="0.25">
      <c r="A49" s="39"/>
      <c r="B49" s="38" t="s">
        <v>169</v>
      </c>
      <c r="C49" s="36"/>
      <c r="D49" s="25">
        <v>38361.1</v>
      </c>
      <c r="E49" s="25">
        <v>38149.4</v>
      </c>
      <c r="F49" s="25">
        <v>38699.800000000003</v>
      </c>
      <c r="G49" s="36"/>
      <c r="H49" s="38"/>
      <c r="I49" s="37"/>
      <c r="J49" s="37"/>
      <c r="K49" s="37"/>
    </row>
    <row r="50" spans="1:11" s="5" customFormat="1" ht="154.5" customHeight="1" x14ac:dyDescent="0.25">
      <c r="A50" s="39"/>
      <c r="B50" s="38" t="s">
        <v>170</v>
      </c>
      <c r="C50" s="36"/>
      <c r="D50" s="25">
        <v>407.5</v>
      </c>
      <c r="E50" s="25">
        <v>620</v>
      </c>
      <c r="F50" s="25">
        <v>620</v>
      </c>
      <c r="G50" s="36"/>
      <c r="H50" s="38"/>
      <c r="I50" s="37"/>
      <c r="J50" s="37"/>
      <c r="K50" s="37"/>
    </row>
    <row r="51" spans="1:11" s="5" customFormat="1" ht="60" x14ac:dyDescent="0.25">
      <c r="A51" s="39"/>
      <c r="B51" s="38" t="s">
        <v>34</v>
      </c>
      <c r="C51" s="3">
        <f>2071.4-185</f>
        <v>1886.4</v>
      </c>
      <c r="D51" s="36">
        <v>7487.5</v>
      </c>
      <c r="E51" s="36">
        <f>6000+200+832.5+455</f>
        <v>7487.5</v>
      </c>
      <c r="F51" s="36">
        <f t="shared" ref="F51:G51" si="3">6000+200+832.5+455</f>
        <v>7487.5</v>
      </c>
      <c r="G51" s="36">
        <f t="shared" si="3"/>
        <v>7487.5</v>
      </c>
      <c r="H51" s="38"/>
      <c r="I51" s="37"/>
      <c r="J51" s="37"/>
      <c r="K51" s="37"/>
    </row>
    <row r="52" spans="1:11" s="5" customFormat="1" ht="60" x14ac:dyDescent="0.25">
      <c r="A52" s="52" t="s">
        <v>36</v>
      </c>
      <c r="B52" s="56" t="s">
        <v>37</v>
      </c>
      <c r="C52" s="51">
        <f>SUM(C54:C55)</f>
        <v>513666.19999999995</v>
      </c>
      <c r="D52" s="51">
        <f>SUM(D54:D55)</f>
        <v>565784.80000000005</v>
      </c>
      <c r="E52" s="51">
        <f>SUM(E54:E55)</f>
        <v>596849.30000000005</v>
      </c>
      <c r="F52" s="51">
        <f>SUM(F54:F55)</f>
        <v>596849.30000000005</v>
      </c>
      <c r="G52" s="51">
        <f>SUM(G54:G55)</f>
        <v>596849.30000000005</v>
      </c>
      <c r="H52" s="38" t="s">
        <v>39</v>
      </c>
      <c r="I52" s="37" t="s">
        <v>219</v>
      </c>
      <c r="J52" s="37" t="s">
        <v>219</v>
      </c>
      <c r="K52" s="37" t="s">
        <v>219</v>
      </c>
    </row>
    <row r="53" spans="1:11" s="5" customFormat="1" ht="45" x14ac:dyDescent="0.25">
      <c r="A53" s="52"/>
      <c r="B53" s="56"/>
      <c r="C53" s="51"/>
      <c r="D53" s="51"/>
      <c r="E53" s="51"/>
      <c r="F53" s="51"/>
      <c r="G53" s="51"/>
      <c r="H53" s="38" t="s">
        <v>38</v>
      </c>
      <c r="I53" s="37" t="s">
        <v>220</v>
      </c>
      <c r="J53" s="37" t="s">
        <v>220</v>
      </c>
      <c r="K53" s="37" t="s">
        <v>220</v>
      </c>
    </row>
    <row r="54" spans="1:11" s="5" customFormat="1" ht="30" x14ac:dyDescent="0.25">
      <c r="A54" s="39"/>
      <c r="B54" s="38" t="s">
        <v>148</v>
      </c>
      <c r="C54" s="26">
        <f>4026.8-600</f>
        <v>3426.8</v>
      </c>
      <c r="D54" s="36">
        <v>2626.8</v>
      </c>
      <c r="E54" s="36">
        <v>2626.8</v>
      </c>
      <c r="F54" s="36">
        <v>2626.8</v>
      </c>
      <c r="G54" s="36">
        <v>2626.8</v>
      </c>
      <c r="H54" s="38"/>
      <c r="I54" s="37"/>
      <c r="J54" s="37"/>
      <c r="K54" s="37"/>
    </row>
    <row r="55" spans="1:11" s="5" customFormat="1" ht="30" x14ac:dyDescent="0.25">
      <c r="A55" s="39"/>
      <c r="B55" s="43" t="s">
        <v>40</v>
      </c>
      <c r="C55" s="26">
        <v>510239.39999999997</v>
      </c>
      <c r="D55" s="36">
        <v>563158</v>
      </c>
      <c r="E55" s="36">
        <f>68529.4+525693.1</f>
        <v>594222.5</v>
      </c>
      <c r="F55" s="36">
        <v>594222.5</v>
      </c>
      <c r="G55" s="36">
        <v>594222.5</v>
      </c>
      <c r="H55" s="38"/>
      <c r="I55" s="37"/>
      <c r="J55" s="37"/>
      <c r="K55" s="37"/>
    </row>
    <row r="56" spans="1:11" s="10" customFormat="1" ht="36" customHeight="1" x14ac:dyDescent="0.25">
      <c r="A56" s="52" t="s">
        <v>41</v>
      </c>
      <c r="B56" s="56" t="s">
        <v>42</v>
      </c>
      <c r="C56" s="57">
        <f>SUM(C59:C61)</f>
        <v>45815.100000000006</v>
      </c>
      <c r="D56" s="57">
        <f>SUM(D59:D61)</f>
        <v>54539.600000000006</v>
      </c>
      <c r="E56" s="57">
        <f>SUM(E59:E61)</f>
        <v>60631.6</v>
      </c>
      <c r="F56" s="57">
        <f t="shared" ref="F56:G56" si="4">SUM(F59:F61)</f>
        <v>60631.6</v>
      </c>
      <c r="G56" s="57">
        <f t="shared" si="4"/>
        <v>60631.6</v>
      </c>
      <c r="H56" s="38" t="s">
        <v>171</v>
      </c>
      <c r="I56" s="37" t="s">
        <v>221</v>
      </c>
      <c r="J56" s="37" t="s">
        <v>222</v>
      </c>
      <c r="K56" s="37" t="s">
        <v>223</v>
      </c>
    </row>
    <row r="57" spans="1:11" s="10" customFormat="1" ht="45" x14ac:dyDescent="0.25">
      <c r="A57" s="52"/>
      <c r="B57" s="56"/>
      <c r="C57" s="57"/>
      <c r="D57" s="57"/>
      <c r="E57" s="57"/>
      <c r="F57" s="57"/>
      <c r="G57" s="57"/>
      <c r="H57" s="38" t="s">
        <v>44</v>
      </c>
      <c r="I57" s="37" t="s">
        <v>224</v>
      </c>
      <c r="J57" s="37" t="s">
        <v>225</v>
      </c>
      <c r="K57" s="37" t="s">
        <v>225</v>
      </c>
    </row>
    <row r="58" spans="1:11" s="10" customFormat="1" ht="75" x14ac:dyDescent="0.25">
      <c r="A58" s="52"/>
      <c r="B58" s="56"/>
      <c r="C58" s="57"/>
      <c r="D58" s="57"/>
      <c r="E58" s="57"/>
      <c r="F58" s="57"/>
      <c r="G58" s="57"/>
      <c r="H58" s="38" t="s">
        <v>45</v>
      </c>
      <c r="I58" s="37" t="s">
        <v>226</v>
      </c>
      <c r="J58" s="37" t="s">
        <v>226</v>
      </c>
      <c r="K58" s="37" t="s">
        <v>226</v>
      </c>
    </row>
    <row r="59" spans="1:11" s="5" customFormat="1" ht="90" x14ac:dyDescent="0.25">
      <c r="A59" s="39"/>
      <c r="B59" s="43" t="s">
        <v>43</v>
      </c>
      <c r="C59" s="36">
        <v>2680</v>
      </c>
      <c r="D59" s="36">
        <v>2680</v>
      </c>
      <c r="E59" s="36">
        <f>740+1200+740</f>
        <v>2680</v>
      </c>
      <c r="F59" s="36">
        <f t="shared" ref="F59:G59" si="5">740+1200+740</f>
        <v>2680</v>
      </c>
      <c r="G59" s="36">
        <f t="shared" si="5"/>
        <v>2680</v>
      </c>
      <c r="H59" s="38"/>
      <c r="I59" s="37"/>
      <c r="J59" s="37"/>
      <c r="K59" s="37"/>
    </row>
    <row r="60" spans="1:11" s="5" customFormat="1" ht="60" x14ac:dyDescent="0.25">
      <c r="A60" s="39"/>
      <c r="B60" s="43" t="s">
        <v>23</v>
      </c>
      <c r="C60" s="3">
        <v>38929.300000000003</v>
      </c>
      <c r="D60" s="36">
        <v>47253.8</v>
      </c>
      <c r="E60" s="36">
        <v>53272.2</v>
      </c>
      <c r="F60" s="36">
        <v>53272.2</v>
      </c>
      <c r="G60" s="36">
        <v>53272.2</v>
      </c>
      <c r="H60" s="38"/>
      <c r="I60" s="37"/>
      <c r="J60" s="37"/>
      <c r="K60" s="37"/>
    </row>
    <row r="61" spans="1:11" s="5" customFormat="1" ht="30" x14ac:dyDescent="0.25">
      <c r="A61" s="39"/>
      <c r="B61" s="43" t="s">
        <v>46</v>
      </c>
      <c r="C61" s="3">
        <v>4205.8</v>
      </c>
      <c r="D61" s="36">
        <v>4605.8</v>
      </c>
      <c r="E61" s="36">
        <v>4679.3999999999996</v>
      </c>
      <c r="F61" s="36">
        <v>4679.3999999999996</v>
      </c>
      <c r="G61" s="36">
        <v>4679.3999999999996</v>
      </c>
      <c r="H61" s="38"/>
      <c r="I61" s="37"/>
      <c r="J61" s="37"/>
      <c r="K61" s="37"/>
    </row>
    <row r="62" spans="1:11" s="5" customFormat="1" ht="75" customHeight="1" x14ac:dyDescent="0.25">
      <c r="A62" s="52" t="s">
        <v>152</v>
      </c>
      <c r="B62" s="56" t="s">
        <v>149</v>
      </c>
      <c r="C62" s="3"/>
      <c r="D62" s="58">
        <f>SUM(D64:D65)</f>
        <v>2328762.9000000004</v>
      </c>
      <c r="E62" s="58">
        <f t="shared" ref="E62:G62" si="6">SUM(E64:E65)</f>
        <v>2918761.9</v>
      </c>
      <c r="F62" s="58">
        <f t="shared" si="6"/>
        <v>3136023.2</v>
      </c>
      <c r="G62" s="58">
        <f t="shared" si="6"/>
        <v>307433.8</v>
      </c>
      <c r="H62" s="38" t="s">
        <v>157</v>
      </c>
      <c r="I62" s="37" t="s">
        <v>159</v>
      </c>
      <c r="J62" s="37" t="s">
        <v>160</v>
      </c>
      <c r="K62" s="37" t="s">
        <v>161</v>
      </c>
    </row>
    <row r="63" spans="1:11" s="5" customFormat="1" ht="121.5" customHeight="1" x14ac:dyDescent="0.25">
      <c r="A63" s="52"/>
      <c r="B63" s="56"/>
      <c r="C63" s="3"/>
      <c r="D63" s="58"/>
      <c r="E63" s="58"/>
      <c r="F63" s="58"/>
      <c r="G63" s="58"/>
      <c r="H63" s="38" t="s">
        <v>158</v>
      </c>
      <c r="I63" s="37" t="s">
        <v>162</v>
      </c>
      <c r="J63" s="37" t="s">
        <v>163</v>
      </c>
      <c r="K63" s="37" t="s">
        <v>164</v>
      </c>
    </row>
    <row r="64" spans="1:11" s="5" customFormat="1" ht="105" x14ac:dyDescent="0.25">
      <c r="A64" s="39"/>
      <c r="B64" s="43" t="s">
        <v>150</v>
      </c>
      <c r="C64" s="3"/>
      <c r="D64" s="36">
        <f>125778.1+340066.7</f>
        <v>465844.80000000005</v>
      </c>
      <c r="E64" s="36">
        <f>304470.4+340066.7</f>
        <v>644537.10000000009</v>
      </c>
      <c r="F64" s="36">
        <f>411901.9+340066.7</f>
        <v>751968.60000000009</v>
      </c>
      <c r="G64" s="36">
        <v>307433.8</v>
      </c>
      <c r="H64" s="38"/>
      <c r="I64" s="37"/>
      <c r="J64" s="37"/>
      <c r="K64" s="37"/>
    </row>
    <row r="65" spans="1:11" s="5" customFormat="1" ht="45" x14ac:dyDescent="0.25">
      <c r="A65" s="39"/>
      <c r="B65" s="43" t="s">
        <v>172</v>
      </c>
      <c r="C65" s="3"/>
      <c r="D65" s="23">
        <v>1862918.1</v>
      </c>
      <c r="E65" s="36">
        <v>2274224.7999999998</v>
      </c>
      <c r="F65" s="36">
        <v>2384054.6</v>
      </c>
      <c r="G65" s="36"/>
      <c r="H65" s="38"/>
      <c r="I65" s="37"/>
      <c r="J65" s="37"/>
      <c r="K65" s="37"/>
    </row>
    <row r="66" spans="1:11" s="9" customFormat="1" ht="90" x14ac:dyDescent="0.2">
      <c r="A66" s="11">
        <v>2</v>
      </c>
      <c r="B66" s="38" t="s">
        <v>47</v>
      </c>
      <c r="C66" s="3">
        <f>C67+C71+C75+C77+C81+C89+C124</f>
        <v>8105971.9999999991</v>
      </c>
      <c r="D66" s="42">
        <f>D67+D71+D75+D77+D81+D89+D124</f>
        <v>10500678.4</v>
      </c>
      <c r="E66" s="42">
        <f>E67+E71+E75+E77+E81+E89+E124</f>
        <v>10582923.800000001</v>
      </c>
      <c r="F66" s="42">
        <f>F67+F71+F75+F77+F81+F89+F124</f>
        <v>10846173.199999999</v>
      </c>
      <c r="G66" s="42">
        <f>G67+G71+G75+G77+G81+G89+G124</f>
        <v>8761920.6999999993</v>
      </c>
      <c r="H66" s="6" t="s">
        <v>137</v>
      </c>
      <c r="I66" s="37" t="s">
        <v>227</v>
      </c>
      <c r="J66" s="37" t="s">
        <v>227</v>
      </c>
      <c r="K66" s="37" t="s">
        <v>227</v>
      </c>
    </row>
    <row r="67" spans="1:11" s="5" customFormat="1" ht="165" x14ac:dyDescent="0.25">
      <c r="A67" s="52" t="s">
        <v>48</v>
      </c>
      <c r="B67" s="53" t="s">
        <v>49</v>
      </c>
      <c r="C67" s="51">
        <f>C69+C70</f>
        <v>479997</v>
      </c>
      <c r="D67" s="51">
        <f>D69+D70</f>
        <v>485197.7</v>
      </c>
      <c r="E67" s="51">
        <f t="shared" ref="E67:G67" si="7">E69+E70</f>
        <v>493240.4</v>
      </c>
      <c r="F67" s="51">
        <f t="shared" si="7"/>
        <v>493660.9</v>
      </c>
      <c r="G67" s="51">
        <f t="shared" si="7"/>
        <v>493886.1</v>
      </c>
      <c r="H67" s="38" t="s">
        <v>51</v>
      </c>
      <c r="I67" s="37" t="s">
        <v>228</v>
      </c>
      <c r="J67" s="37" t="s">
        <v>228</v>
      </c>
      <c r="K67" s="37" t="s">
        <v>228</v>
      </c>
    </row>
    <row r="68" spans="1:11" s="5" customFormat="1" ht="165" x14ac:dyDescent="0.25">
      <c r="A68" s="52"/>
      <c r="B68" s="53"/>
      <c r="C68" s="51"/>
      <c r="D68" s="51"/>
      <c r="E68" s="51"/>
      <c r="F68" s="51"/>
      <c r="G68" s="51"/>
      <c r="H68" s="38" t="s">
        <v>53</v>
      </c>
      <c r="I68" s="37" t="s">
        <v>228</v>
      </c>
      <c r="J68" s="37" t="s">
        <v>228</v>
      </c>
      <c r="K68" s="37" t="s">
        <v>228</v>
      </c>
    </row>
    <row r="69" spans="1:11" s="5" customFormat="1" ht="165" x14ac:dyDescent="0.25">
      <c r="A69" s="39"/>
      <c r="B69" s="38" t="s">
        <v>50</v>
      </c>
      <c r="C69" s="26">
        <v>333140.69999999995</v>
      </c>
      <c r="D69" s="36">
        <v>348666.9</v>
      </c>
      <c r="E69" s="36">
        <f>13490.8+346268.7</f>
        <v>359759.5</v>
      </c>
      <c r="F69" s="36">
        <f>13490.8+346689.2</f>
        <v>360180</v>
      </c>
      <c r="G69" s="36">
        <f>13441.9+346963.3</f>
        <v>360405.2</v>
      </c>
      <c r="H69" s="38"/>
      <c r="I69" s="37"/>
      <c r="J69" s="37"/>
      <c r="K69" s="37"/>
    </row>
    <row r="70" spans="1:11" s="5" customFormat="1" ht="150" x14ac:dyDescent="0.25">
      <c r="A70" s="39"/>
      <c r="B70" s="38" t="s">
        <v>52</v>
      </c>
      <c r="C70" s="3">
        <v>146856.30000000002</v>
      </c>
      <c r="D70" s="36">
        <v>136530.79999999999</v>
      </c>
      <c r="E70" s="27">
        <v>133480.9</v>
      </c>
      <c r="F70" s="27">
        <v>133480.9</v>
      </c>
      <c r="G70" s="27">
        <v>133480.9</v>
      </c>
      <c r="H70" s="38"/>
      <c r="I70" s="37"/>
      <c r="J70" s="37"/>
      <c r="K70" s="37"/>
    </row>
    <row r="71" spans="1:11" s="5" customFormat="1" ht="75" x14ac:dyDescent="0.25">
      <c r="A71" s="52" t="s">
        <v>54</v>
      </c>
      <c r="B71" s="53" t="s">
        <v>55</v>
      </c>
      <c r="C71" s="51">
        <f>C74+C73</f>
        <v>3257107.5</v>
      </c>
      <c r="D71" s="51">
        <f t="shared" ref="D71:G71" si="8">SUM(D73:D74)</f>
        <v>3223469.5</v>
      </c>
      <c r="E71" s="51">
        <f>SUM(E73:E74)</f>
        <v>3084450.6</v>
      </c>
      <c r="F71" s="51">
        <f t="shared" si="8"/>
        <v>3097872</v>
      </c>
      <c r="G71" s="51">
        <f t="shared" si="8"/>
        <v>3097872</v>
      </c>
      <c r="H71" s="38" t="s">
        <v>57</v>
      </c>
      <c r="I71" s="37" t="s">
        <v>228</v>
      </c>
      <c r="J71" s="37" t="s">
        <v>228</v>
      </c>
      <c r="K71" s="37" t="s">
        <v>228</v>
      </c>
    </row>
    <row r="72" spans="1:11" s="5" customFormat="1" ht="105" x14ac:dyDescent="0.25">
      <c r="A72" s="52"/>
      <c r="B72" s="53"/>
      <c r="C72" s="51"/>
      <c r="D72" s="51"/>
      <c r="E72" s="51"/>
      <c r="F72" s="51"/>
      <c r="G72" s="51"/>
      <c r="H72" s="6" t="s">
        <v>58</v>
      </c>
      <c r="I72" s="37" t="s">
        <v>228</v>
      </c>
      <c r="J72" s="37" t="s">
        <v>228</v>
      </c>
      <c r="K72" s="37" t="s">
        <v>228</v>
      </c>
    </row>
    <row r="73" spans="1:11" ht="90" x14ac:dyDescent="0.25">
      <c r="A73" s="39"/>
      <c r="B73" s="38" t="s">
        <v>139</v>
      </c>
      <c r="C73" s="3">
        <v>1907625.5</v>
      </c>
      <c r="D73" s="36">
        <v>1831805.5</v>
      </c>
      <c r="E73" s="36">
        <v>1702180.3</v>
      </c>
      <c r="F73" s="36">
        <v>1702180.3</v>
      </c>
      <c r="G73" s="36">
        <v>1702180.3</v>
      </c>
      <c r="H73" s="6"/>
      <c r="I73" s="37"/>
      <c r="J73" s="37"/>
      <c r="K73" s="37"/>
    </row>
    <row r="74" spans="1:11" s="5" customFormat="1" ht="30" x14ac:dyDescent="0.25">
      <c r="A74" s="39"/>
      <c r="B74" s="38" t="s">
        <v>56</v>
      </c>
      <c r="C74" s="26">
        <v>1349482</v>
      </c>
      <c r="D74" s="36">
        <v>1391664</v>
      </c>
      <c r="E74" s="36">
        <v>1382270.3</v>
      </c>
      <c r="F74" s="36">
        <v>1395691.7</v>
      </c>
      <c r="G74" s="36">
        <v>1395691.7</v>
      </c>
      <c r="H74" s="6"/>
      <c r="I74" s="37"/>
      <c r="J74" s="37"/>
      <c r="K74" s="37"/>
    </row>
    <row r="75" spans="1:11" s="5" customFormat="1" ht="90" x14ac:dyDescent="0.25">
      <c r="A75" s="39" t="s">
        <v>59</v>
      </c>
      <c r="B75" s="38" t="s">
        <v>60</v>
      </c>
      <c r="C75" s="42">
        <f>C76</f>
        <v>35790.699999999997</v>
      </c>
      <c r="D75" s="42">
        <f t="shared" ref="D75:G75" si="9">D76</f>
        <v>28571.300000000003</v>
      </c>
      <c r="E75" s="42">
        <f t="shared" si="9"/>
        <v>23156.6</v>
      </c>
      <c r="F75" s="42">
        <f t="shared" si="9"/>
        <v>23381.4</v>
      </c>
      <c r="G75" s="42">
        <f t="shared" si="9"/>
        <v>23381.4</v>
      </c>
      <c r="H75" s="6" t="s">
        <v>62</v>
      </c>
      <c r="I75" s="37" t="s">
        <v>228</v>
      </c>
      <c r="J75" s="37" t="s">
        <v>228</v>
      </c>
      <c r="K75" s="37" t="s">
        <v>228</v>
      </c>
    </row>
    <row r="76" spans="1:11" s="5" customFormat="1" ht="75" x14ac:dyDescent="0.25">
      <c r="A76" s="39"/>
      <c r="B76" s="38" t="s">
        <v>61</v>
      </c>
      <c r="C76" s="36">
        <v>35790.699999999997</v>
      </c>
      <c r="D76" s="36">
        <v>28571.300000000003</v>
      </c>
      <c r="E76" s="36">
        <v>23156.6</v>
      </c>
      <c r="F76" s="36">
        <v>23381.4</v>
      </c>
      <c r="G76" s="36">
        <v>23381.4</v>
      </c>
      <c r="H76" s="6"/>
      <c r="I76" s="37"/>
      <c r="J76" s="37"/>
      <c r="K76" s="37"/>
    </row>
    <row r="77" spans="1:11" s="5" customFormat="1" ht="75" x14ac:dyDescent="0.25">
      <c r="A77" s="52" t="s">
        <v>63</v>
      </c>
      <c r="B77" s="53" t="s">
        <v>64</v>
      </c>
      <c r="C77" s="57">
        <f>C79+C80</f>
        <v>643524.6</v>
      </c>
      <c r="D77" s="57">
        <f t="shared" ref="D77:G77" si="10">D79+D80</f>
        <v>562880.30000000005</v>
      </c>
      <c r="E77" s="57">
        <f>E79+E80</f>
        <v>547836.1</v>
      </c>
      <c r="F77" s="57">
        <f t="shared" si="10"/>
        <v>547836.30000000005</v>
      </c>
      <c r="G77" s="57">
        <f t="shared" si="10"/>
        <v>547836.30000000005</v>
      </c>
      <c r="H77" s="38" t="s">
        <v>66</v>
      </c>
      <c r="I77" s="37" t="s">
        <v>229</v>
      </c>
      <c r="J77" s="37" t="s">
        <v>229</v>
      </c>
      <c r="K77" s="37" t="s">
        <v>229</v>
      </c>
    </row>
    <row r="78" spans="1:11" s="5" customFormat="1" ht="120" x14ac:dyDescent="0.25">
      <c r="A78" s="52"/>
      <c r="B78" s="53"/>
      <c r="C78" s="57"/>
      <c r="D78" s="57"/>
      <c r="E78" s="57"/>
      <c r="F78" s="57"/>
      <c r="G78" s="57"/>
      <c r="H78" s="38" t="s">
        <v>67</v>
      </c>
      <c r="I78" s="37" t="s">
        <v>228</v>
      </c>
      <c r="J78" s="37" t="s">
        <v>228</v>
      </c>
      <c r="K78" s="37" t="s">
        <v>228</v>
      </c>
    </row>
    <row r="79" spans="1:11" s="5" customFormat="1" ht="45" x14ac:dyDescent="0.25">
      <c r="A79" s="11"/>
      <c r="B79" s="38" t="s">
        <v>65</v>
      </c>
      <c r="C79" s="26">
        <v>12.399999999999999</v>
      </c>
      <c r="D79" s="36">
        <v>20.299999999999997</v>
      </c>
      <c r="E79" s="36">
        <v>21.1</v>
      </c>
      <c r="F79" s="36">
        <v>21.3</v>
      </c>
      <c r="G79" s="36">
        <v>21.3</v>
      </c>
      <c r="H79" s="38"/>
      <c r="I79" s="37"/>
      <c r="J79" s="37"/>
      <c r="K79" s="37"/>
    </row>
    <row r="80" spans="1:11" s="5" customFormat="1" ht="105" x14ac:dyDescent="0.25">
      <c r="A80" s="11"/>
      <c r="B80" s="38" t="s">
        <v>140</v>
      </c>
      <c r="C80" s="3">
        <v>643512.19999999995</v>
      </c>
      <c r="D80" s="36">
        <v>562860</v>
      </c>
      <c r="E80" s="36">
        <v>547815</v>
      </c>
      <c r="F80" s="36">
        <v>547815</v>
      </c>
      <c r="G80" s="36">
        <v>547815</v>
      </c>
      <c r="H80" s="38"/>
      <c r="I80" s="37"/>
      <c r="J80" s="37"/>
      <c r="K80" s="37"/>
    </row>
    <row r="81" spans="1:11" s="5" customFormat="1" ht="105" x14ac:dyDescent="0.25">
      <c r="A81" s="52" t="s">
        <v>68</v>
      </c>
      <c r="B81" s="53" t="s">
        <v>69</v>
      </c>
      <c r="C81" s="51">
        <f>C85+C86+C87+C88</f>
        <v>255888.60000000003</v>
      </c>
      <c r="D81" s="51">
        <f t="shared" ref="D81:G81" si="11">D85+D86+D87+D88</f>
        <v>252746.2</v>
      </c>
      <c r="E81" s="51">
        <f>E85+E86+E87+E88</f>
        <v>238746.40000000002</v>
      </c>
      <c r="F81" s="51">
        <f t="shared" si="11"/>
        <v>239537.6</v>
      </c>
      <c r="G81" s="51">
        <f t="shared" si="11"/>
        <v>239537.6</v>
      </c>
      <c r="H81" s="6" t="s">
        <v>255</v>
      </c>
      <c r="I81" s="37" t="s">
        <v>230</v>
      </c>
      <c r="J81" s="37" t="s">
        <v>230</v>
      </c>
      <c r="K81" s="37" t="s">
        <v>230</v>
      </c>
    </row>
    <row r="82" spans="1:11" s="5" customFormat="1" ht="120" x14ac:dyDescent="0.25">
      <c r="A82" s="52"/>
      <c r="B82" s="53"/>
      <c r="C82" s="51"/>
      <c r="D82" s="51"/>
      <c r="E82" s="51"/>
      <c r="F82" s="51"/>
      <c r="G82" s="51"/>
      <c r="H82" s="38" t="s">
        <v>72</v>
      </c>
      <c r="I82" s="37" t="s">
        <v>228</v>
      </c>
      <c r="J82" s="37" t="s">
        <v>228</v>
      </c>
      <c r="K82" s="37" t="s">
        <v>228</v>
      </c>
    </row>
    <row r="83" spans="1:11" s="5" customFormat="1" ht="135" x14ac:dyDescent="0.25">
      <c r="A83" s="52"/>
      <c r="B83" s="53"/>
      <c r="C83" s="51"/>
      <c r="D83" s="51"/>
      <c r="E83" s="51"/>
      <c r="F83" s="51"/>
      <c r="G83" s="51"/>
      <c r="H83" s="38" t="s">
        <v>73</v>
      </c>
      <c r="I83" s="37" t="s">
        <v>228</v>
      </c>
      <c r="J83" s="37" t="s">
        <v>228</v>
      </c>
      <c r="K83" s="37" t="s">
        <v>228</v>
      </c>
    </row>
    <row r="84" spans="1:11" s="5" customFormat="1" ht="120" x14ac:dyDescent="0.25">
      <c r="A84" s="52"/>
      <c r="B84" s="53"/>
      <c r="C84" s="51"/>
      <c r="D84" s="51"/>
      <c r="E84" s="51"/>
      <c r="F84" s="51"/>
      <c r="G84" s="51"/>
      <c r="H84" s="38" t="s">
        <v>75</v>
      </c>
      <c r="I84" s="37" t="s">
        <v>231</v>
      </c>
      <c r="J84" s="37" t="s">
        <v>231</v>
      </c>
      <c r="K84" s="37" t="s">
        <v>231</v>
      </c>
    </row>
    <row r="85" spans="1:11" s="5" customFormat="1" ht="90" x14ac:dyDescent="0.25">
      <c r="A85" s="11"/>
      <c r="B85" s="38" t="s">
        <v>70</v>
      </c>
      <c r="C85" s="41">
        <v>40000.000000000007</v>
      </c>
      <c r="D85" s="41">
        <v>40000</v>
      </c>
      <c r="E85" s="41">
        <v>40000</v>
      </c>
      <c r="F85" s="41">
        <v>40000</v>
      </c>
      <c r="G85" s="41">
        <v>40000</v>
      </c>
      <c r="H85" s="38"/>
      <c r="I85" s="37"/>
      <c r="J85" s="37"/>
      <c r="K85" s="37"/>
    </row>
    <row r="86" spans="1:11" s="5" customFormat="1" ht="75" x14ac:dyDescent="0.25">
      <c r="A86" s="11"/>
      <c r="B86" s="38" t="s">
        <v>71</v>
      </c>
      <c r="C86" s="3">
        <v>82005.5</v>
      </c>
      <c r="D86" s="41">
        <v>83114.7</v>
      </c>
      <c r="E86" s="41">
        <v>81487.8</v>
      </c>
      <c r="F86" s="41">
        <v>82279</v>
      </c>
      <c r="G86" s="41">
        <v>82279</v>
      </c>
      <c r="H86" s="6"/>
      <c r="I86" s="37"/>
      <c r="J86" s="37"/>
      <c r="K86" s="37"/>
    </row>
    <row r="87" spans="1:11" s="5" customFormat="1" ht="135" x14ac:dyDescent="0.25">
      <c r="A87" s="11"/>
      <c r="B87" s="38" t="s">
        <v>141</v>
      </c>
      <c r="C87" s="36">
        <v>127245.40000000001</v>
      </c>
      <c r="D87" s="41">
        <v>123207.5</v>
      </c>
      <c r="E87" s="41">
        <v>110980.6</v>
      </c>
      <c r="F87" s="41">
        <v>110980.6</v>
      </c>
      <c r="G87" s="41">
        <v>110980.6</v>
      </c>
      <c r="H87" s="38"/>
      <c r="I87" s="37"/>
      <c r="J87" s="37"/>
      <c r="K87" s="37"/>
    </row>
    <row r="88" spans="1:11" s="5" customFormat="1" ht="75" x14ac:dyDescent="0.25">
      <c r="A88" s="11"/>
      <c r="B88" s="40" t="s">
        <v>74</v>
      </c>
      <c r="C88" s="36">
        <v>6637.7000000000007</v>
      </c>
      <c r="D88" s="41">
        <v>6424</v>
      </c>
      <c r="E88" s="41">
        <v>6278</v>
      </c>
      <c r="F88" s="41">
        <v>6278</v>
      </c>
      <c r="G88" s="41">
        <v>6278</v>
      </c>
      <c r="H88" s="38"/>
      <c r="I88" s="37"/>
      <c r="J88" s="37"/>
      <c r="K88" s="37"/>
    </row>
    <row r="89" spans="1:11" s="5" customFormat="1" ht="75" x14ac:dyDescent="0.25">
      <c r="A89" s="52" t="s">
        <v>76</v>
      </c>
      <c r="B89" s="65" t="s">
        <v>77</v>
      </c>
      <c r="C89" s="64">
        <f>SUM(C99:C114)</f>
        <v>1440311.9</v>
      </c>
      <c r="D89" s="58">
        <f>SUM(D99:D123)</f>
        <v>3342509.8000000003</v>
      </c>
      <c r="E89" s="58">
        <f>SUM(E99:E123)</f>
        <v>3590912.1999999997</v>
      </c>
      <c r="F89" s="58">
        <f>SUM(F99:F123)</f>
        <v>3602612.9</v>
      </c>
      <c r="G89" s="58">
        <f>SUM(G99:G123)</f>
        <v>1854825.8</v>
      </c>
      <c r="H89" s="38" t="s">
        <v>80</v>
      </c>
      <c r="I89" s="37" t="s">
        <v>232</v>
      </c>
      <c r="J89" s="37" t="s">
        <v>232</v>
      </c>
      <c r="K89" s="37" t="s">
        <v>232</v>
      </c>
    </row>
    <row r="90" spans="1:11" s="5" customFormat="1" ht="105" x14ac:dyDescent="0.25">
      <c r="A90" s="52"/>
      <c r="B90" s="65"/>
      <c r="C90" s="64"/>
      <c r="D90" s="58"/>
      <c r="E90" s="58"/>
      <c r="F90" s="58"/>
      <c r="G90" s="58"/>
      <c r="H90" s="38" t="s">
        <v>82</v>
      </c>
      <c r="I90" s="37" t="s">
        <v>232</v>
      </c>
      <c r="J90" s="37" t="s">
        <v>232</v>
      </c>
      <c r="K90" s="37" t="s">
        <v>232</v>
      </c>
    </row>
    <row r="91" spans="1:11" s="5" customFormat="1" ht="75" x14ac:dyDescent="0.25">
      <c r="A91" s="52"/>
      <c r="B91" s="65"/>
      <c r="C91" s="64"/>
      <c r="D91" s="58"/>
      <c r="E91" s="58"/>
      <c r="F91" s="58"/>
      <c r="G91" s="58"/>
      <c r="H91" s="6" t="s">
        <v>181</v>
      </c>
      <c r="I91" s="37" t="s">
        <v>233</v>
      </c>
      <c r="J91" s="37" t="s">
        <v>233</v>
      </c>
      <c r="K91" s="37" t="s">
        <v>233</v>
      </c>
    </row>
    <row r="92" spans="1:11" s="5" customFormat="1" ht="93.75" customHeight="1" x14ac:dyDescent="0.25">
      <c r="A92" s="52"/>
      <c r="B92" s="65"/>
      <c r="C92" s="64"/>
      <c r="D92" s="58"/>
      <c r="E92" s="58"/>
      <c r="F92" s="58"/>
      <c r="G92" s="58"/>
      <c r="H92" s="6" t="s">
        <v>85</v>
      </c>
      <c r="I92" s="37" t="s">
        <v>232</v>
      </c>
      <c r="J92" s="37" t="s">
        <v>232</v>
      </c>
      <c r="K92" s="37" t="s">
        <v>232</v>
      </c>
    </row>
    <row r="93" spans="1:11" s="5" customFormat="1" ht="330" x14ac:dyDescent="0.25">
      <c r="A93" s="52"/>
      <c r="B93" s="65"/>
      <c r="C93" s="64"/>
      <c r="D93" s="58"/>
      <c r="E93" s="58"/>
      <c r="F93" s="58"/>
      <c r="G93" s="58"/>
      <c r="H93" s="38" t="s">
        <v>87</v>
      </c>
      <c r="I93" s="37" t="s">
        <v>232</v>
      </c>
      <c r="J93" s="37" t="s">
        <v>232</v>
      </c>
      <c r="K93" s="37" t="s">
        <v>232</v>
      </c>
    </row>
    <row r="94" spans="1:11" s="5" customFormat="1" ht="120" x14ac:dyDescent="0.25">
      <c r="A94" s="52"/>
      <c r="B94" s="65"/>
      <c r="C94" s="64"/>
      <c r="D94" s="58"/>
      <c r="E94" s="58"/>
      <c r="F94" s="58"/>
      <c r="G94" s="58"/>
      <c r="H94" s="38" t="s">
        <v>92</v>
      </c>
      <c r="I94" s="37" t="s">
        <v>232</v>
      </c>
      <c r="J94" s="37" t="s">
        <v>232</v>
      </c>
      <c r="K94" s="37" t="s">
        <v>232</v>
      </c>
    </row>
    <row r="95" spans="1:11" s="5" customFormat="1" ht="105" x14ac:dyDescent="0.25">
      <c r="A95" s="52"/>
      <c r="B95" s="65"/>
      <c r="C95" s="64"/>
      <c r="D95" s="58"/>
      <c r="E95" s="58"/>
      <c r="F95" s="58"/>
      <c r="G95" s="58"/>
      <c r="H95" s="38" t="s">
        <v>94</v>
      </c>
      <c r="I95" s="37" t="s">
        <v>232</v>
      </c>
      <c r="J95" s="37" t="s">
        <v>232</v>
      </c>
      <c r="K95" s="37" t="s">
        <v>232</v>
      </c>
    </row>
    <row r="96" spans="1:11" s="5" customFormat="1" ht="92.25" customHeight="1" x14ac:dyDescent="0.25">
      <c r="A96" s="52"/>
      <c r="B96" s="65"/>
      <c r="C96" s="64"/>
      <c r="D96" s="58"/>
      <c r="E96" s="58"/>
      <c r="F96" s="58"/>
      <c r="G96" s="58"/>
      <c r="H96" s="38" t="s">
        <v>89</v>
      </c>
      <c r="I96" s="37" t="s">
        <v>232</v>
      </c>
      <c r="J96" s="37" t="s">
        <v>232</v>
      </c>
      <c r="K96" s="37" t="s">
        <v>232</v>
      </c>
    </row>
    <row r="97" spans="1:11" s="5" customFormat="1" ht="107.25" customHeight="1" x14ac:dyDescent="0.25">
      <c r="A97" s="52"/>
      <c r="B97" s="65"/>
      <c r="C97" s="64"/>
      <c r="D97" s="58"/>
      <c r="E97" s="58"/>
      <c r="F97" s="58"/>
      <c r="G97" s="58"/>
      <c r="H97" s="38" t="s">
        <v>90</v>
      </c>
      <c r="I97" s="37" t="s">
        <v>232</v>
      </c>
      <c r="J97" s="37" t="s">
        <v>232</v>
      </c>
      <c r="K97" s="37" t="s">
        <v>232</v>
      </c>
    </row>
    <row r="98" spans="1:11" s="5" customFormat="1" ht="105" x14ac:dyDescent="0.25">
      <c r="A98" s="52"/>
      <c r="B98" s="65"/>
      <c r="C98" s="64"/>
      <c r="D98" s="58"/>
      <c r="E98" s="58"/>
      <c r="F98" s="58"/>
      <c r="G98" s="58"/>
      <c r="H98" s="38" t="s">
        <v>103</v>
      </c>
      <c r="I98" s="37" t="s">
        <v>232</v>
      </c>
      <c r="J98" s="37" t="s">
        <v>232</v>
      </c>
      <c r="K98" s="37" t="s">
        <v>232</v>
      </c>
    </row>
    <row r="99" spans="1:11" s="12" customFormat="1" ht="405" x14ac:dyDescent="0.25">
      <c r="A99" s="37"/>
      <c r="B99" s="38" t="s">
        <v>78</v>
      </c>
      <c r="C99" s="4">
        <v>2240.9</v>
      </c>
      <c r="D99" s="36">
        <v>3255.8</v>
      </c>
      <c r="E99" s="36">
        <v>3386</v>
      </c>
      <c r="F99" s="36">
        <v>3521.3</v>
      </c>
      <c r="G99" s="36">
        <v>3521.3</v>
      </c>
      <c r="H99" s="38"/>
      <c r="I99" s="37"/>
      <c r="J99" s="37"/>
      <c r="K99" s="37"/>
    </row>
    <row r="100" spans="1:11" s="12" customFormat="1" ht="45" x14ac:dyDescent="0.25">
      <c r="A100" s="37"/>
      <c r="B100" s="38" t="s">
        <v>79</v>
      </c>
      <c r="C100" s="3">
        <v>699492.1</v>
      </c>
      <c r="D100" s="36">
        <v>767488.9</v>
      </c>
      <c r="E100" s="36">
        <v>777371.9</v>
      </c>
      <c r="F100" s="36">
        <v>777371.9</v>
      </c>
      <c r="G100" s="36">
        <v>777371.9</v>
      </c>
      <c r="H100" s="38"/>
      <c r="I100" s="37"/>
      <c r="J100" s="37"/>
      <c r="K100" s="37"/>
    </row>
    <row r="101" spans="1:11" ht="30" x14ac:dyDescent="0.25">
      <c r="A101" s="37"/>
      <c r="B101" s="38" t="s">
        <v>81</v>
      </c>
      <c r="C101" s="3">
        <v>34421.4</v>
      </c>
      <c r="D101" s="36">
        <v>55875.9</v>
      </c>
      <c r="E101" s="36">
        <v>93504.6</v>
      </c>
      <c r="F101" s="36">
        <v>93504.6</v>
      </c>
      <c r="G101" s="36">
        <v>93504.6</v>
      </c>
      <c r="H101" s="38"/>
      <c r="I101" s="37"/>
      <c r="J101" s="37"/>
      <c r="K101" s="37"/>
    </row>
    <row r="102" spans="1:11" s="9" customFormat="1" ht="75" x14ac:dyDescent="0.2">
      <c r="A102" s="37"/>
      <c r="B102" s="38" t="s">
        <v>83</v>
      </c>
      <c r="C102" s="3">
        <v>30000</v>
      </c>
      <c r="D102" s="42">
        <v>30000.000000000004</v>
      </c>
      <c r="E102" s="42">
        <v>30000.000000000004</v>
      </c>
      <c r="F102" s="42">
        <v>30000.000000000004</v>
      </c>
      <c r="G102" s="42">
        <v>30000.000000000004</v>
      </c>
      <c r="H102" s="38"/>
      <c r="I102" s="37"/>
      <c r="J102" s="37"/>
      <c r="K102" s="37"/>
    </row>
    <row r="103" spans="1:11" s="5" customFormat="1" ht="105" x14ac:dyDescent="0.25">
      <c r="A103" s="37"/>
      <c r="B103" s="38" t="s">
        <v>84</v>
      </c>
      <c r="C103" s="42">
        <v>2240.9</v>
      </c>
      <c r="D103" s="42">
        <v>2248.6</v>
      </c>
      <c r="E103" s="42">
        <v>2259.9</v>
      </c>
      <c r="F103" s="42">
        <v>2259.9</v>
      </c>
      <c r="G103" s="42">
        <v>2259.9</v>
      </c>
      <c r="H103" s="6"/>
      <c r="I103" s="37"/>
      <c r="J103" s="37"/>
      <c r="K103" s="37"/>
    </row>
    <row r="104" spans="1:11" s="5" customFormat="1" ht="90" x14ac:dyDescent="0.25">
      <c r="A104" s="37"/>
      <c r="B104" s="38" t="s">
        <v>86</v>
      </c>
      <c r="C104" s="36">
        <v>126549.09999999999</v>
      </c>
      <c r="D104" s="42">
        <v>236094.2</v>
      </c>
      <c r="E104" s="42">
        <v>268932.3</v>
      </c>
      <c r="F104" s="42">
        <v>268932.3</v>
      </c>
      <c r="G104" s="42">
        <v>268932.3</v>
      </c>
      <c r="H104" s="6"/>
      <c r="I104" s="37"/>
      <c r="J104" s="37"/>
      <c r="K104" s="37"/>
    </row>
    <row r="105" spans="1:11" s="5" customFormat="1" ht="60" x14ac:dyDescent="0.25">
      <c r="A105" s="37"/>
      <c r="B105" s="38" t="s">
        <v>91</v>
      </c>
      <c r="C105" s="36">
        <v>35281.699999999997</v>
      </c>
      <c r="D105" s="36">
        <v>37189.600000000006</v>
      </c>
      <c r="E105" s="36">
        <v>33686.300000000003</v>
      </c>
      <c r="F105" s="36">
        <v>33794.6</v>
      </c>
      <c r="G105" s="36">
        <v>33794.6</v>
      </c>
      <c r="H105" s="38"/>
      <c r="I105" s="37"/>
      <c r="J105" s="37"/>
      <c r="K105" s="37"/>
    </row>
    <row r="106" spans="1:11" s="5" customFormat="1" ht="75" x14ac:dyDescent="0.25">
      <c r="A106" s="37"/>
      <c r="B106" s="38" t="s">
        <v>93</v>
      </c>
      <c r="C106" s="36">
        <v>2810.7999999999997</v>
      </c>
      <c r="D106" s="36">
        <v>3019.7</v>
      </c>
      <c r="E106" s="36">
        <v>4005.4</v>
      </c>
      <c r="F106" s="36">
        <v>4005.4</v>
      </c>
      <c r="G106" s="36">
        <v>4005.4</v>
      </c>
      <c r="H106" s="38"/>
      <c r="I106" s="37"/>
      <c r="J106" s="37"/>
      <c r="K106" s="37"/>
    </row>
    <row r="107" spans="1:11" ht="75" x14ac:dyDescent="0.25">
      <c r="A107" s="37"/>
      <c r="B107" s="38" t="s">
        <v>95</v>
      </c>
      <c r="C107" s="36">
        <v>10160.700000000001</v>
      </c>
      <c r="D107" s="36">
        <v>11171</v>
      </c>
      <c r="E107" s="36">
        <v>11176.1</v>
      </c>
      <c r="F107" s="36">
        <v>11176.1</v>
      </c>
      <c r="G107" s="36">
        <v>11176.1</v>
      </c>
      <c r="H107" s="38"/>
      <c r="I107" s="37"/>
      <c r="J107" s="37"/>
      <c r="K107" s="37"/>
    </row>
    <row r="108" spans="1:11" ht="75" x14ac:dyDescent="0.25">
      <c r="A108" s="37"/>
      <c r="B108" s="38" t="s">
        <v>96</v>
      </c>
      <c r="C108" s="36">
        <v>91449.9</v>
      </c>
      <c r="D108" s="36">
        <v>136711</v>
      </c>
      <c r="E108" s="36">
        <v>142179.4</v>
      </c>
      <c r="F108" s="36">
        <v>142179.4</v>
      </c>
      <c r="G108" s="36">
        <v>142179.4</v>
      </c>
      <c r="H108" s="38"/>
      <c r="I108" s="37"/>
      <c r="J108" s="37"/>
      <c r="K108" s="37"/>
    </row>
    <row r="109" spans="1:11" ht="120" x14ac:dyDescent="0.25">
      <c r="A109" s="37"/>
      <c r="B109" s="38" t="s">
        <v>97</v>
      </c>
      <c r="C109" s="36">
        <v>6402.9</v>
      </c>
      <c r="D109" s="36">
        <v>5620.9000000000005</v>
      </c>
      <c r="E109" s="36">
        <v>5116</v>
      </c>
      <c r="F109" s="36">
        <v>5165.7</v>
      </c>
      <c r="G109" s="36">
        <v>5165.7</v>
      </c>
      <c r="H109" s="38"/>
      <c r="I109" s="37"/>
      <c r="J109" s="37"/>
      <c r="K109" s="37"/>
    </row>
    <row r="110" spans="1:11" ht="60" x14ac:dyDescent="0.25">
      <c r="A110" s="37"/>
      <c r="B110" s="38" t="s">
        <v>98</v>
      </c>
      <c r="C110" s="36">
        <v>3575.6</v>
      </c>
      <c r="D110" s="36">
        <v>3478.6</v>
      </c>
      <c r="E110" s="36">
        <v>3318.5</v>
      </c>
      <c r="F110" s="36">
        <v>3350.8</v>
      </c>
      <c r="G110" s="36">
        <v>3350.8</v>
      </c>
      <c r="H110" s="38"/>
      <c r="I110" s="37"/>
      <c r="J110" s="37"/>
      <c r="K110" s="37"/>
    </row>
    <row r="111" spans="1:11" ht="120" x14ac:dyDescent="0.25">
      <c r="A111" s="37"/>
      <c r="B111" s="38" t="s">
        <v>99</v>
      </c>
      <c r="C111" s="36">
        <v>10247.9</v>
      </c>
      <c r="D111" s="36">
        <v>10000.5</v>
      </c>
      <c r="E111" s="36">
        <v>8838.5</v>
      </c>
      <c r="F111" s="36">
        <v>8838.5</v>
      </c>
      <c r="G111" s="36">
        <v>8838.5</v>
      </c>
      <c r="H111" s="38"/>
      <c r="I111" s="37"/>
      <c r="J111" s="37"/>
      <c r="K111" s="37"/>
    </row>
    <row r="112" spans="1:11" ht="30" x14ac:dyDescent="0.25">
      <c r="A112" s="37"/>
      <c r="B112" s="38" t="s">
        <v>100</v>
      </c>
      <c r="C112" s="36">
        <v>294744</v>
      </c>
      <c r="D112" s="36">
        <v>214562.3</v>
      </c>
      <c r="E112" s="36">
        <v>354408.7</v>
      </c>
      <c r="F112" s="36">
        <v>354408.7</v>
      </c>
      <c r="G112" s="36">
        <v>354408.7</v>
      </c>
      <c r="H112" s="38"/>
      <c r="I112" s="37"/>
      <c r="J112" s="37"/>
      <c r="K112" s="37"/>
    </row>
    <row r="113" spans="1:11" ht="45" x14ac:dyDescent="0.25">
      <c r="A113" s="37"/>
      <c r="B113" s="38" t="s">
        <v>101</v>
      </c>
      <c r="C113" s="36">
        <v>21050.899999999998</v>
      </c>
      <c r="D113" s="36">
        <v>23934.1</v>
      </c>
      <c r="E113" s="36">
        <v>23981.3</v>
      </c>
      <c r="F113" s="36">
        <v>23981.3</v>
      </c>
      <c r="G113" s="36">
        <v>23981.3</v>
      </c>
      <c r="H113" s="38"/>
      <c r="I113" s="37"/>
      <c r="J113" s="37"/>
      <c r="K113" s="37"/>
    </row>
    <row r="114" spans="1:11" ht="75" x14ac:dyDescent="0.25">
      <c r="A114" s="37"/>
      <c r="B114" s="38" t="s">
        <v>102</v>
      </c>
      <c r="C114" s="36">
        <v>69643.100000000006</v>
      </c>
      <c r="D114" s="36">
        <f>12043.8+32562.8</f>
        <v>44606.6</v>
      </c>
      <c r="E114" s="36">
        <f>11179.2+30225.3</f>
        <v>41404.5</v>
      </c>
      <c r="F114" s="36">
        <f>10959.4+29631</f>
        <v>40590.400000000001</v>
      </c>
      <c r="G114" s="36">
        <v>9877</v>
      </c>
      <c r="H114" s="38"/>
      <c r="I114" s="37"/>
      <c r="J114" s="37"/>
      <c r="K114" s="37"/>
    </row>
    <row r="115" spans="1:11" ht="105" x14ac:dyDescent="0.25">
      <c r="A115" s="37"/>
      <c r="B115" s="38" t="s">
        <v>144</v>
      </c>
      <c r="C115" s="36"/>
      <c r="D115" s="36">
        <v>35451.300000000003</v>
      </c>
      <c r="E115" s="36">
        <v>71625.600000000006</v>
      </c>
      <c r="F115" s="36">
        <v>76907.8</v>
      </c>
      <c r="G115" s="36">
        <v>82458.3</v>
      </c>
      <c r="H115" s="38"/>
      <c r="I115" s="37"/>
      <c r="J115" s="37"/>
      <c r="K115" s="37"/>
    </row>
    <row r="116" spans="1:11" ht="148.5" customHeight="1" x14ac:dyDescent="0.25">
      <c r="A116" s="37"/>
      <c r="B116" s="38" t="s">
        <v>173</v>
      </c>
      <c r="C116" s="36"/>
      <c r="D116" s="27">
        <v>18215.5</v>
      </c>
      <c r="E116" s="36"/>
      <c r="F116" s="36"/>
      <c r="G116" s="36"/>
      <c r="H116" s="38"/>
      <c r="I116" s="37"/>
      <c r="J116" s="37"/>
      <c r="K116" s="37"/>
    </row>
    <row r="117" spans="1:11" ht="62.25" customHeight="1" x14ac:dyDescent="0.25">
      <c r="A117" s="37"/>
      <c r="B117" s="38" t="s">
        <v>174</v>
      </c>
      <c r="C117" s="36"/>
      <c r="D117" s="27">
        <v>50235.199999999997</v>
      </c>
      <c r="E117" s="27">
        <v>49632.6</v>
      </c>
      <c r="F117" s="27">
        <v>49623.4</v>
      </c>
      <c r="G117" s="36"/>
      <c r="H117" s="38"/>
      <c r="I117" s="37"/>
      <c r="J117" s="37"/>
      <c r="K117" s="37"/>
    </row>
    <row r="118" spans="1:11" ht="96.75" customHeight="1" x14ac:dyDescent="0.25">
      <c r="A118" s="37"/>
      <c r="B118" s="38" t="s">
        <v>175</v>
      </c>
      <c r="C118" s="36"/>
      <c r="D118" s="27">
        <v>80429.600000000006</v>
      </c>
      <c r="E118" s="27">
        <v>79681.399999999994</v>
      </c>
      <c r="F118" s="27">
        <v>79680.600000000006</v>
      </c>
      <c r="G118" s="36"/>
      <c r="H118" s="38"/>
      <c r="I118" s="37"/>
      <c r="J118" s="37"/>
      <c r="K118" s="37"/>
    </row>
    <row r="119" spans="1:11" ht="60" x14ac:dyDescent="0.25">
      <c r="A119" s="37"/>
      <c r="B119" s="38" t="s">
        <v>176</v>
      </c>
      <c r="C119" s="36"/>
      <c r="D119" s="27">
        <v>24741.200000000001</v>
      </c>
      <c r="E119" s="27">
        <v>28016.5</v>
      </c>
      <c r="F119" s="27">
        <v>30223.1</v>
      </c>
      <c r="G119" s="36"/>
      <c r="H119" s="38"/>
      <c r="I119" s="37"/>
      <c r="J119" s="37"/>
      <c r="K119" s="37"/>
    </row>
    <row r="120" spans="1:11" ht="60" x14ac:dyDescent="0.25">
      <c r="A120" s="37"/>
      <c r="B120" s="38" t="s">
        <v>177</v>
      </c>
      <c r="C120" s="36"/>
      <c r="D120" s="27">
        <v>107397.7</v>
      </c>
      <c r="E120" s="27">
        <v>117603.8</v>
      </c>
      <c r="F120" s="27">
        <v>122309.5</v>
      </c>
      <c r="G120" s="36"/>
      <c r="H120" s="38"/>
      <c r="I120" s="37"/>
      <c r="J120" s="37"/>
      <c r="K120" s="37"/>
    </row>
    <row r="121" spans="1:11" ht="75" x14ac:dyDescent="0.25">
      <c r="A121" s="37"/>
      <c r="B121" s="38" t="s">
        <v>178</v>
      </c>
      <c r="C121" s="36"/>
      <c r="D121" s="27">
        <v>132.69999999999999</v>
      </c>
      <c r="E121" s="27">
        <v>136.80000000000001</v>
      </c>
      <c r="F121" s="27">
        <v>141.5</v>
      </c>
      <c r="G121" s="36"/>
      <c r="H121" s="38"/>
      <c r="I121" s="37"/>
      <c r="J121" s="37"/>
      <c r="K121" s="37"/>
    </row>
    <row r="122" spans="1:11" ht="45" x14ac:dyDescent="0.25">
      <c r="A122" s="37"/>
      <c r="B122" s="38" t="s">
        <v>179</v>
      </c>
      <c r="C122" s="36"/>
      <c r="D122" s="27">
        <v>1439779.3</v>
      </c>
      <c r="E122" s="27">
        <v>1439776.5</v>
      </c>
      <c r="F122" s="27">
        <v>1439776.5</v>
      </c>
      <c r="G122" s="36"/>
      <c r="H122" s="38"/>
      <c r="I122" s="37"/>
      <c r="J122" s="37"/>
      <c r="K122" s="37"/>
    </row>
    <row r="123" spans="1:11" ht="75" x14ac:dyDescent="0.25">
      <c r="A123" s="37"/>
      <c r="B123" s="38" t="s">
        <v>180</v>
      </c>
      <c r="C123" s="36"/>
      <c r="D123" s="27">
        <v>869.6</v>
      </c>
      <c r="E123" s="27">
        <v>869.6</v>
      </c>
      <c r="F123" s="27">
        <v>869.6</v>
      </c>
      <c r="G123" s="36"/>
      <c r="H123" s="38"/>
      <c r="I123" s="37"/>
      <c r="J123" s="37"/>
      <c r="K123" s="37"/>
    </row>
    <row r="124" spans="1:11" ht="225" x14ac:dyDescent="0.25">
      <c r="A124" s="62" t="s">
        <v>104</v>
      </c>
      <c r="B124" s="53" t="s">
        <v>105</v>
      </c>
      <c r="C124" s="58">
        <f t="shared" ref="C124" si="12">SUM(C126:C130)</f>
        <v>1993351.7</v>
      </c>
      <c r="D124" s="58">
        <v>2605303.6</v>
      </c>
      <c r="E124" s="58">
        <f>SUM(E126:E130)</f>
        <v>2604581.5</v>
      </c>
      <c r="F124" s="58">
        <f t="shared" ref="F124:G124" si="13">SUM(F126:F130)</f>
        <v>2841272.1</v>
      </c>
      <c r="G124" s="58">
        <f t="shared" si="13"/>
        <v>2504581.5</v>
      </c>
      <c r="H124" s="2" t="s">
        <v>256</v>
      </c>
      <c r="I124" s="37" t="s">
        <v>234</v>
      </c>
      <c r="J124" s="37" t="s">
        <v>235</v>
      </c>
      <c r="K124" s="37" t="s">
        <v>236</v>
      </c>
    </row>
    <row r="125" spans="1:11" ht="90" x14ac:dyDescent="0.25">
      <c r="A125" s="62"/>
      <c r="B125" s="53"/>
      <c r="C125" s="58"/>
      <c r="D125" s="58"/>
      <c r="E125" s="58"/>
      <c r="F125" s="58"/>
      <c r="G125" s="58"/>
      <c r="H125" s="2" t="s">
        <v>107</v>
      </c>
      <c r="I125" s="37" t="s">
        <v>237</v>
      </c>
      <c r="J125" s="37" t="s">
        <v>238</v>
      </c>
      <c r="K125" s="37" t="s">
        <v>239</v>
      </c>
    </row>
    <row r="126" spans="1:11" ht="60" x14ac:dyDescent="0.25">
      <c r="A126" s="37"/>
      <c r="B126" s="38" t="s">
        <v>23</v>
      </c>
      <c r="C126" s="36">
        <v>1205342.3</v>
      </c>
      <c r="D126" s="36">
        <v>1523140.6</v>
      </c>
      <c r="E126" s="36">
        <f>1337414.1+315076</f>
        <v>1652490.1</v>
      </c>
      <c r="F126" s="36">
        <v>1652490.1</v>
      </c>
      <c r="G126" s="36">
        <v>1652490.1</v>
      </c>
      <c r="H126" s="2"/>
      <c r="I126" s="37"/>
      <c r="J126" s="37"/>
      <c r="K126" s="37"/>
    </row>
    <row r="127" spans="1:11" ht="45" x14ac:dyDescent="0.25">
      <c r="A127" s="37"/>
      <c r="B127" s="38" t="s">
        <v>106</v>
      </c>
      <c r="C127" s="36">
        <v>759640.2</v>
      </c>
      <c r="D127" s="36">
        <v>756525.1</v>
      </c>
      <c r="E127" s="36">
        <v>845979.4</v>
      </c>
      <c r="F127" s="36">
        <v>845979.4</v>
      </c>
      <c r="G127" s="36">
        <v>845979.4</v>
      </c>
      <c r="H127" s="2"/>
      <c r="I127" s="37"/>
      <c r="J127" s="37"/>
      <c r="K127" s="37"/>
    </row>
    <row r="128" spans="1:11" ht="90" x14ac:dyDescent="0.25">
      <c r="A128" s="37"/>
      <c r="B128" s="38" t="s">
        <v>108</v>
      </c>
      <c r="C128" s="36">
        <v>28257.200000000001</v>
      </c>
      <c r="D128" s="36">
        <v>322317.40000000002</v>
      </c>
      <c r="E128" s="36">
        <v>100000</v>
      </c>
      <c r="F128" s="36">
        <v>336690.6</v>
      </c>
      <c r="G128" s="36">
        <v>0</v>
      </c>
      <c r="H128" s="2"/>
      <c r="I128" s="37"/>
      <c r="J128" s="37"/>
      <c r="K128" s="37"/>
    </row>
    <row r="129" spans="1:11" ht="75" x14ac:dyDescent="0.25">
      <c r="A129" s="37"/>
      <c r="B129" s="38" t="s">
        <v>110</v>
      </c>
      <c r="C129" s="36">
        <v>112</v>
      </c>
      <c r="D129" s="36">
        <v>2320.5</v>
      </c>
      <c r="E129" s="36">
        <f>112+5000</f>
        <v>5112</v>
      </c>
      <c r="F129" s="36">
        <f t="shared" ref="F129:G129" si="14">112+5000</f>
        <v>5112</v>
      </c>
      <c r="G129" s="36">
        <f t="shared" si="14"/>
        <v>5112</v>
      </c>
      <c r="H129" s="38"/>
      <c r="I129" s="37"/>
      <c r="J129" s="37"/>
      <c r="K129" s="37"/>
    </row>
    <row r="130" spans="1:11" ht="75" x14ac:dyDescent="0.25">
      <c r="A130" s="37"/>
      <c r="B130" s="38" t="s">
        <v>111</v>
      </c>
      <c r="C130" s="36">
        <v>0</v>
      </c>
      <c r="D130" s="36">
        <v>1000</v>
      </c>
      <c r="E130" s="36">
        <v>1000</v>
      </c>
      <c r="F130" s="36">
        <v>1000</v>
      </c>
      <c r="G130" s="36">
        <v>1000</v>
      </c>
      <c r="H130" s="2"/>
      <c r="I130" s="37"/>
      <c r="J130" s="37"/>
      <c r="K130" s="37"/>
    </row>
    <row r="131" spans="1:11" s="13" customFormat="1" ht="114.75" customHeight="1" x14ac:dyDescent="0.2">
      <c r="A131" s="37" t="s">
        <v>112</v>
      </c>
      <c r="B131" s="45" t="s">
        <v>113</v>
      </c>
      <c r="C131" s="36" t="e">
        <f>C132+C135+#REF!</f>
        <v>#REF!</v>
      </c>
      <c r="D131" s="36">
        <f>D132+D135</f>
        <v>36845.199999999997</v>
      </c>
      <c r="E131" s="36">
        <f>E132+E135</f>
        <v>31682.199999999997</v>
      </c>
      <c r="F131" s="36">
        <f t="shared" ref="F131:G131" si="15">F132+F135</f>
        <v>31682.199999999997</v>
      </c>
      <c r="G131" s="36">
        <f t="shared" si="15"/>
        <v>31682.199999999997</v>
      </c>
      <c r="H131" s="38" t="s">
        <v>155</v>
      </c>
      <c r="I131" s="37" t="s">
        <v>240</v>
      </c>
      <c r="J131" s="37" t="s">
        <v>241</v>
      </c>
      <c r="K131" s="37" t="s">
        <v>242</v>
      </c>
    </row>
    <row r="132" spans="1:11" ht="105" x14ac:dyDescent="0.25">
      <c r="A132" s="37" t="s">
        <v>114</v>
      </c>
      <c r="B132" s="38" t="s">
        <v>115</v>
      </c>
      <c r="C132" s="36">
        <f>SUM(C133:C134)</f>
        <v>18936.099999999999</v>
      </c>
      <c r="D132" s="36">
        <f>SUM(D133:D134)</f>
        <v>19927.8</v>
      </c>
      <c r="E132" s="36">
        <f>SUM(E133:E134)</f>
        <v>19927.8</v>
      </c>
      <c r="F132" s="36">
        <f>SUM(F133:F134)</f>
        <v>19927.8</v>
      </c>
      <c r="G132" s="36">
        <f>SUM(G133:G134)</f>
        <v>19927.8</v>
      </c>
      <c r="H132" s="38" t="s">
        <v>156</v>
      </c>
      <c r="I132" s="37" t="s">
        <v>243</v>
      </c>
      <c r="J132" s="37" t="s">
        <v>244</v>
      </c>
      <c r="K132" s="37" t="s">
        <v>245</v>
      </c>
    </row>
    <row r="133" spans="1:11" ht="60" x14ac:dyDescent="0.25">
      <c r="A133" s="37"/>
      <c r="B133" s="38" t="s">
        <v>116</v>
      </c>
      <c r="C133" s="36">
        <v>18016.099999999999</v>
      </c>
      <c r="D133" s="36">
        <v>19007.8</v>
      </c>
      <c r="E133" s="36">
        <v>19007.8</v>
      </c>
      <c r="F133" s="36">
        <v>19007.8</v>
      </c>
      <c r="G133" s="36">
        <v>19007.8</v>
      </c>
      <c r="H133" s="38"/>
      <c r="I133" s="37"/>
      <c r="J133" s="37"/>
      <c r="K133" s="37"/>
    </row>
    <row r="134" spans="1:11" ht="60" x14ac:dyDescent="0.25">
      <c r="A134" s="37"/>
      <c r="B134" s="38" t="s">
        <v>23</v>
      </c>
      <c r="C134" s="36">
        <v>920</v>
      </c>
      <c r="D134" s="36">
        <v>920</v>
      </c>
      <c r="E134" s="36">
        <v>920</v>
      </c>
      <c r="F134" s="36">
        <v>920</v>
      </c>
      <c r="G134" s="36">
        <v>920</v>
      </c>
      <c r="H134" s="38"/>
      <c r="I134" s="37"/>
      <c r="J134" s="37"/>
      <c r="K134" s="37"/>
    </row>
    <row r="135" spans="1:11" ht="90" x14ac:dyDescent="0.25">
      <c r="A135" s="37" t="s">
        <v>117</v>
      </c>
      <c r="B135" s="38" t="s">
        <v>118</v>
      </c>
      <c r="C135" s="36">
        <f>SUM(C136:C137)</f>
        <v>8418.1</v>
      </c>
      <c r="D135" s="36">
        <f>SUM(D136:D137)</f>
        <v>16917.400000000001</v>
      </c>
      <c r="E135" s="36">
        <f>SUM(E136:E137)</f>
        <v>11754.4</v>
      </c>
      <c r="F135" s="36">
        <f>SUM(F136:F137)</f>
        <v>11754.4</v>
      </c>
      <c r="G135" s="36">
        <f>SUM(G136:G137)</f>
        <v>11754.4</v>
      </c>
      <c r="H135" s="38" t="s">
        <v>119</v>
      </c>
      <c r="I135" s="37" t="s">
        <v>246</v>
      </c>
      <c r="J135" s="37" t="s">
        <v>247</v>
      </c>
      <c r="K135" s="37" t="s">
        <v>248</v>
      </c>
    </row>
    <row r="136" spans="1:11" ht="75" x14ac:dyDescent="0.25">
      <c r="A136" s="37"/>
      <c r="B136" s="38" t="s">
        <v>120</v>
      </c>
      <c r="C136" s="36">
        <v>8052.1</v>
      </c>
      <c r="D136" s="36">
        <v>16551.400000000001</v>
      </c>
      <c r="E136" s="36">
        <v>11388.4</v>
      </c>
      <c r="F136" s="36">
        <v>11388.4</v>
      </c>
      <c r="G136" s="36">
        <v>11388.4</v>
      </c>
      <c r="H136" s="38"/>
      <c r="I136" s="37"/>
      <c r="J136" s="37"/>
      <c r="K136" s="37"/>
    </row>
    <row r="137" spans="1:11" ht="60" x14ac:dyDescent="0.25">
      <c r="A137" s="37"/>
      <c r="B137" s="38" t="s">
        <v>23</v>
      </c>
      <c r="C137" s="36">
        <v>366</v>
      </c>
      <c r="D137" s="36">
        <v>366</v>
      </c>
      <c r="E137" s="36">
        <v>366</v>
      </c>
      <c r="F137" s="36">
        <v>366</v>
      </c>
      <c r="G137" s="36">
        <v>366</v>
      </c>
      <c r="H137" s="38"/>
      <c r="I137" s="37"/>
      <c r="J137" s="37"/>
      <c r="K137" s="37"/>
    </row>
    <row r="138" spans="1:11" ht="75" x14ac:dyDescent="0.25">
      <c r="A138" s="62" t="s">
        <v>121</v>
      </c>
      <c r="B138" s="63" t="s">
        <v>122</v>
      </c>
      <c r="C138" s="36">
        <f>C140</f>
        <v>675727.5</v>
      </c>
      <c r="D138" s="64">
        <f t="shared" ref="D138:G138" si="16">D140</f>
        <v>728188.2</v>
      </c>
      <c r="E138" s="64">
        <f t="shared" si="16"/>
        <v>739468.29999999993</v>
      </c>
      <c r="F138" s="64">
        <f t="shared" si="16"/>
        <v>739468.29999999993</v>
      </c>
      <c r="G138" s="64">
        <f t="shared" si="16"/>
        <v>739668.29999999993</v>
      </c>
      <c r="H138" s="38" t="s">
        <v>125</v>
      </c>
      <c r="I138" s="37" t="s">
        <v>249</v>
      </c>
      <c r="J138" s="37" t="s">
        <v>249</v>
      </c>
      <c r="K138" s="37" t="s">
        <v>249</v>
      </c>
    </row>
    <row r="139" spans="1:11" ht="150" x14ac:dyDescent="0.25">
      <c r="A139" s="62"/>
      <c r="B139" s="63"/>
      <c r="C139" s="36"/>
      <c r="D139" s="64"/>
      <c r="E139" s="64"/>
      <c r="F139" s="64"/>
      <c r="G139" s="64"/>
      <c r="H139" s="38" t="s">
        <v>109</v>
      </c>
      <c r="I139" s="37" t="s">
        <v>250</v>
      </c>
      <c r="J139" s="37" t="s">
        <v>251</v>
      </c>
      <c r="K139" s="37" t="s">
        <v>252</v>
      </c>
    </row>
    <row r="140" spans="1:11" ht="45" x14ac:dyDescent="0.25">
      <c r="A140" s="37" t="s">
        <v>123</v>
      </c>
      <c r="B140" s="38" t="s">
        <v>124</v>
      </c>
      <c r="C140" s="36">
        <f>SUM(C141:C144)</f>
        <v>675727.5</v>
      </c>
      <c r="D140" s="36">
        <f>SUM(D141:D144)</f>
        <v>728188.2</v>
      </c>
      <c r="E140" s="36">
        <f>SUM(E141:E144)</f>
        <v>739468.29999999993</v>
      </c>
      <c r="F140" s="36">
        <f>SUM(F141:F144)</f>
        <v>739468.29999999993</v>
      </c>
      <c r="G140" s="36">
        <f>SUM(G141:G144)</f>
        <v>739668.29999999993</v>
      </c>
      <c r="H140" s="38"/>
      <c r="I140" s="37"/>
      <c r="J140" s="37"/>
      <c r="K140" s="37"/>
    </row>
    <row r="141" spans="1:11" ht="60" x14ac:dyDescent="0.25">
      <c r="A141" s="37"/>
      <c r="B141" s="38" t="s">
        <v>126</v>
      </c>
      <c r="C141" s="36">
        <v>386248.8</v>
      </c>
      <c r="D141" s="36">
        <v>427028.9</v>
      </c>
      <c r="E141" s="36">
        <v>451083.9</v>
      </c>
      <c r="F141" s="36">
        <v>451083.9</v>
      </c>
      <c r="G141" s="36">
        <v>451083.9</v>
      </c>
      <c r="H141" s="38"/>
      <c r="I141" s="37"/>
      <c r="J141" s="37"/>
      <c r="K141" s="37"/>
    </row>
    <row r="142" spans="1:11" ht="60" x14ac:dyDescent="0.25">
      <c r="A142" s="37"/>
      <c r="B142" s="38" t="s">
        <v>128</v>
      </c>
      <c r="C142" s="36">
        <v>211654.6</v>
      </c>
      <c r="D142" s="36">
        <f>208710.1-0.1</f>
        <v>208710</v>
      </c>
      <c r="E142" s="36">
        <v>213935.1</v>
      </c>
      <c r="F142" s="36">
        <v>213935.1</v>
      </c>
      <c r="G142" s="36">
        <v>213935.1</v>
      </c>
      <c r="H142" s="38"/>
      <c r="I142" s="37"/>
      <c r="J142" s="37"/>
      <c r="K142" s="37"/>
    </row>
    <row r="143" spans="1:11" ht="45" x14ac:dyDescent="0.25">
      <c r="A143" s="37"/>
      <c r="B143" s="38" t="s">
        <v>129</v>
      </c>
      <c r="C143" s="36">
        <f>23949.4+20540.7</f>
        <v>44490.100000000006</v>
      </c>
      <c r="D143" s="36">
        <v>87490.099999999991</v>
      </c>
      <c r="E143" s="36">
        <f>200+28340.7+1477.4+48949.4-1477.4-8000</f>
        <v>69490.100000000006</v>
      </c>
      <c r="F143" s="36">
        <f>200+28340.7+1477.4+48949.4-1477.4-8000</f>
        <v>69490.100000000006</v>
      </c>
      <c r="G143" s="36">
        <f>200+28540.7+1477.4+48949.4-1477.4-8000</f>
        <v>69690.100000000006</v>
      </c>
      <c r="H143" s="38"/>
      <c r="I143" s="37"/>
      <c r="J143" s="37"/>
      <c r="K143" s="37"/>
    </row>
    <row r="144" spans="1:11" ht="45" x14ac:dyDescent="0.25">
      <c r="A144" s="37"/>
      <c r="B144" s="14" t="s">
        <v>127</v>
      </c>
      <c r="C144" s="4">
        <v>33334</v>
      </c>
      <c r="D144" s="36">
        <v>4959.2</v>
      </c>
      <c r="E144" s="36">
        <f>2914.2+2045</f>
        <v>4959.2</v>
      </c>
      <c r="F144" s="36">
        <f t="shared" ref="F144:G144" si="17">2914.2+2045</f>
        <v>4959.2</v>
      </c>
      <c r="G144" s="36">
        <f t="shared" si="17"/>
        <v>4959.2</v>
      </c>
      <c r="H144" s="38"/>
      <c r="I144" s="37"/>
      <c r="J144" s="37"/>
      <c r="K144" s="37"/>
    </row>
    <row r="146" spans="1:12" ht="27.75" customHeight="1" x14ac:dyDescent="0.25">
      <c r="A146" s="60" t="s">
        <v>257</v>
      </c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35"/>
    </row>
  </sheetData>
  <autoFilter ref="A5:K144"/>
  <mergeCells count="112">
    <mergeCell ref="I1:K1"/>
    <mergeCell ref="I2:K2"/>
    <mergeCell ref="A146:K146"/>
    <mergeCell ref="A138:A139"/>
    <mergeCell ref="B138:B139"/>
    <mergeCell ref="D138:D139"/>
    <mergeCell ref="E138:E139"/>
    <mergeCell ref="F138:F139"/>
    <mergeCell ref="G138:G139"/>
    <mergeCell ref="G89:G98"/>
    <mergeCell ref="A124:A125"/>
    <mergeCell ref="B124:B125"/>
    <mergeCell ref="C124:C125"/>
    <mergeCell ref="D124:D125"/>
    <mergeCell ref="E124:E125"/>
    <mergeCell ref="F124:F125"/>
    <mergeCell ref="G124:G125"/>
    <mergeCell ref="A89:A98"/>
    <mergeCell ref="B89:B98"/>
    <mergeCell ref="C89:C98"/>
    <mergeCell ref="D89:D98"/>
    <mergeCell ref="E89:E98"/>
    <mergeCell ref="F89:F98"/>
    <mergeCell ref="G77:G78"/>
    <mergeCell ref="A81:A84"/>
    <mergeCell ref="B81:B84"/>
    <mergeCell ref="C81:C84"/>
    <mergeCell ref="D81:D84"/>
    <mergeCell ref="E81:E84"/>
    <mergeCell ref="F81:F84"/>
    <mergeCell ref="G81:G84"/>
    <mergeCell ref="A77:A78"/>
    <mergeCell ref="B77:B78"/>
    <mergeCell ref="C77:C78"/>
    <mergeCell ref="D77:D78"/>
    <mergeCell ref="E77:E78"/>
    <mergeCell ref="F77:F78"/>
    <mergeCell ref="G67:G68"/>
    <mergeCell ref="A71:A72"/>
    <mergeCell ref="B71:B72"/>
    <mergeCell ref="C71:C72"/>
    <mergeCell ref="D71:D72"/>
    <mergeCell ref="E71:E72"/>
    <mergeCell ref="F71:F72"/>
    <mergeCell ref="G71:G72"/>
    <mergeCell ref="A67:A68"/>
    <mergeCell ref="B67:B68"/>
    <mergeCell ref="C67:C68"/>
    <mergeCell ref="D67:D68"/>
    <mergeCell ref="E67:E68"/>
    <mergeCell ref="F67:F68"/>
    <mergeCell ref="G56:G58"/>
    <mergeCell ref="A62:A63"/>
    <mergeCell ref="B62:B63"/>
    <mergeCell ref="D62:D63"/>
    <mergeCell ref="E62:E63"/>
    <mergeCell ref="F62:F63"/>
    <mergeCell ref="G62:G63"/>
    <mergeCell ref="A56:A58"/>
    <mergeCell ref="B56:B58"/>
    <mergeCell ref="C56:C58"/>
    <mergeCell ref="D56:D58"/>
    <mergeCell ref="E56:E58"/>
    <mergeCell ref="F56:F58"/>
    <mergeCell ref="G36:G39"/>
    <mergeCell ref="A52:A53"/>
    <mergeCell ref="B52:B53"/>
    <mergeCell ref="C52:C53"/>
    <mergeCell ref="D52:D53"/>
    <mergeCell ref="E52:E53"/>
    <mergeCell ref="F52:F53"/>
    <mergeCell ref="G52:G53"/>
    <mergeCell ref="A36:A39"/>
    <mergeCell ref="B36:B39"/>
    <mergeCell ref="C36:C38"/>
    <mergeCell ref="D36:D39"/>
    <mergeCell ref="E36:E39"/>
    <mergeCell ref="F36:F39"/>
    <mergeCell ref="G13:G15"/>
    <mergeCell ref="A27:A28"/>
    <mergeCell ref="B27:B28"/>
    <mergeCell ref="C27:C28"/>
    <mergeCell ref="D27:D28"/>
    <mergeCell ref="E27:E28"/>
    <mergeCell ref="F27:F28"/>
    <mergeCell ref="G27:G28"/>
    <mergeCell ref="A13:A15"/>
    <mergeCell ref="B13:B15"/>
    <mergeCell ref="C13:C15"/>
    <mergeCell ref="D13:D15"/>
    <mergeCell ref="E13:E15"/>
    <mergeCell ref="F13:F15"/>
    <mergeCell ref="A3:K3"/>
    <mergeCell ref="A4:A5"/>
    <mergeCell ref="B4:B5"/>
    <mergeCell ref="C4:G4"/>
    <mergeCell ref="H4:H5"/>
    <mergeCell ref="I4:K4"/>
    <mergeCell ref="G7:G9"/>
    <mergeCell ref="A10:A12"/>
    <mergeCell ref="B10:B12"/>
    <mergeCell ref="C10:C12"/>
    <mergeCell ref="D10:D12"/>
    <mergeCell ref="E10:E12"/>
    <mergeCell ref="F10:F12"/>
    <mergeCell ref="G10:G12"/>
    <mergeCell ref="A7:A9"/>
    <mergeCell ref="B7:B9"/>
    <mergeCell ref="C7:C9"/>
    <mergeCell ref="D7:D9"/>
    <mergeCell ref="E7:E9"/>
    <mergeCell ref="F7:F9"/>
  </mergeCells>
  <pageMargins left="0" right="0" top="0" bottom="0" header="0.23622047244094491" footer="0.23622047244094491"/>
  <pageSetup paperSize="9" scale="98" fitToHeight="2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 соц. поддержка (КБ+ФС)</vt:lpstr>
      <vt:lpstr>'ГП соц. поддержка (КБ+ФС)'!Заголовки_для_печати</vt:lpstr>
      <vt:lpstr>'ГП соц. поддержка (КБ+ФС)'!Область_печати</vt:lpstr>
    </vt:vector>
  </TitlesOfParts>
  <Company>MSR 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Сухарева Лариса Юрьевна</dc:creator>
  <cp:lastModifiedBy>Петрова Наталья Павловна</cp:lastModifiedBy>
  <cp:lastPrinted>2019-09-30T16:05:28Z</cp:lastPrinted>
  <dcterms:created xsi:type="dcterms:W3CDTF">2017-09-29T06:28:43Z</dcterms:created>
  <dcterms:modified xsi:type="dcterms:W3CDTF">2019-09-30T16:07:24Z</dcterms:modified>
</cp:coreProperties>
</file>